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480" windowHeight="7950" tabRatio="803" activeTab="0"/>
  </bookViews>
  <sheets>
    <sheet name="ตารางที่ 7 กกย" sheetId="1" r:id="rId1"/>
    <sheet name="เหตผลT7" sheetId="2" r:id="rId2"/>
    <sheet name="ตารางที่ 8 กกห" sheetId="3" r:id="rId3"/>
    <sheet name="เหตุผลT8" sheetId="4" r:id="rId4"/>
    <sheet name="ตารางที่ 9 ผผย" sheetId="5" r:id="rId5"/>
    <sheet name="เหตผลT9" sheetId="6" r:id="rId6"/>
    <sheet name="ตารางที่ 10 ผผห" sheetId="7" r:id="rId7"/>
    <sheet name="เหตผลT10" sheetId="8" r:id="rId8"/>
    <sheet name="ตารางที่ 11 ศูนย์ต้นทุน" sheetId="9" r:id="rId9"/>
    <sheet name="เหตผลT11" sheetId="10" r:id="rId10"/>
    <sheet name="ตารางที่ 12" sheetId="11" r:id="rId11"/>
    <sheet name="เหตุผลT12" sheetId="12" r:id="rId12"/>
  </sheets>
  <externalReferences>
    <externalReference r:id="rId15"/>
  </externalReferences>
  <definedNames>
    <definedName name="DAT1" localSheetId="10">#REF!</definedName>
    <definedName name="DAT1" localSheetId="7">#REF!</definedName>
    <definedName name="DAT1" localSheetId="9">#REF!</definedName>
    <definedName name="DAT1" localSheetId="1">#REF!</definedName>
    <definedName name="DAT1" localSheetId="5">#REF!</definedName>
    <definedName name="DAT1" localSheetId="11">#REF!</definedName>
    <definedName name="DAT1" localSheetId="3">#REF!</definedName>
    <definedName name="DAT1">#REF!</definedName>
    <definedName name="DAT2" localSheetId="10">#REF!</definedName>
    <definedName name="DAT2" localSheetId="7">#REF!</definedName>
    <definedName name="DAT2" localSheetId="9">#REF!</definedName>
    <definedName name="DAT2" localSheetId="1">#REF!</definedName>
    <definedName name="DAT2" localSheetId="5">#REF!</definedName>
    <definedName name="DAT2" localSheetId="11">#REF!</definedName>
    <definedName name="DAT2" localSheetId="3">#REF!</definedName>
    <definedName name="DAT2">#REF!</definedName>
    <definedName name="DAT3" localSheetId="10">#REF!</definedName>
    <definedName name="DAT3" localSheetId="7">#REF!</definedName>
    <definedName name="DAT3" localSheetId="9">#REF!</definedName>
    <definedName name="DAT3" localSheetId="1">#REF!</definedName>
    <definedName name="DAT3" localSheetId="5">#REF!</definedName>
    <definedName name="DAT3" localSheetId="11">#REF!</definedName>
    <definedName name="DAT3" localSheetId="3">#REF!</definedName>
    <definedName name="DAT3">#REF!</definedName>
    <definedName name="DAT4" localSheetId="10">#REF!</definedName>
    <definedName name="DAT4" localSheetId="7">#REF!</definedName>
    <definedName name="DAT4" localSheetId="9">#REF!</definedName>
    <definedName name="DAT4" localSheetId="1">#REF!</definedName>
    <definedName name="DAT4" localSheetId="5">#REF!</definedName>
    <definedName name="DAT4" localSheetId="11">#REF!</definedName>
    <definedName name="DAT4" localSheetId="3">#REF!</definedName>
    <definedName name="DAT4">#REF!</definedName>
    <definedName name="DAT5" localSheetId="10">#REF!</definedName>
    <definedName name="DAT5" localSheetId="7">#REF!</definedName>
    <definedName name="DAT5" localSheetId="9">#REF!</definedName>
    <definedName name="DAT5" localSheetId="1">#REF!</definedName>
    <definedName name="DAT5" localSheetId="5">#REF!</definedName>
    <definedName name="DAT5" localSheetId="11">#REF!</definedName>
    <definedName name="DAT5" localSheetId="3">#REF!</definedName>
    <definedName name="DAT5">#REF!</definedName>
    <definedName name="DAT6" localSheetId="10">#REF!</definedName>
    <definedName name="DAT6" localSheetId="7">#REF!</definedName>
    <definedName name="DAT6" localSheetId="9">#REF!</definedName>
    <definedName name="DAT6" localSheetId="1">#REF!</definedName>
    <definedName name="DAT6" localSheetId="5">#REF!</definedName>
    <definedName name="DAT6" localSheetId="11">#REF!</definedName>
    <definedName name="DAT6" localSheetId="3">#REF!</definedName>
    <definedName name="DAT6">#REF!</definedName>
    <definedName name="DAT7" localSheetId="10">#REF!</definedName>
    <definedName name="DAT7" localSheetId="7">#REF!</definedName>
    <definedName name="DAT7" localSheetId="9">#REF!</definedName>
    <definedName name="DAT7" localSheetId="1">#REF!</definedName>
    <definedName name="DAT7" localSheetId="5">#REF!</definedName>
    <definedName name="DAT7" localSheetId="11">#REF!</definedName>
    <definedName name="DAT7" localSheetId="3">#REF!</definedName>
    <definedName name="DAT7">#REF!</definedName>
    <definedName name="_xlnm.Print_Area" localSheetId="8">'ตารางที่ 11 ศูนย์ต้นทุน'!$A$1:$V$24</definedName>
    <definedName name="_xlnm.Print_Area" localSheetId="10">'ตารางที่ 12'!$A$1:$J$10</definedName>
    <definedName name="_xlnm.Print_Area" localSheetId="0">'ตารางที่ 7 กกย'!$A$1:$U$131</definedName>
    <definedName name="_xlnm.Print_Area" localSheetId="4">'ตารางที่ 9 ผผย'!$A$1:$U$60</definedName>
    <definedName name="_xlnm.Print_Area" localSheetId="7">'เหตผลT10'!$A$1:$D$6</definedName>
    <definedName name="_xlnm.Print_Area" localSheetId="9">'เหตผลT11'!$A$1:$D$20</definedName>
    <definedName name="_xlnm.Print_Area" localSheetId="1">'เหตผลT7'!$A$1:$C$130</definedName>
    <definedName name="_xlnm.Print_Area" localSheetId="5">'เหตผลT9'!$A$1:$E$56</definedName>
    <definedName name="_xlnm.Print_Area" localSheetId="11">'เหตุผลT12'!$A$1:$D$5</definedName>
    <definedName name="_xlnm.Print_Area" localSheetId="3">'เหตุผลT8'!$A$1:$B$12</definedName>
    <definedName name="_xlnm.Print_Titles" localSheetId="8">'ตารางที่ 11 ศูนย์ต้นทุน'!$3:$6</definedName>
    <definedName name="_xlnm.Print_Titles" localSheetId="0">'ตารางที่ 7 กกย'!$3:$4</definedName>
    <definedName name="_xlnm.Print_Titles" localSheetId="2">'ตารางที่ 8 กกห'!$4:$4</definedName>
    <definedName name="_xlnm.Print_Titles" localSheetId="4">'ตารางที่ 9 ผผย'!$3:$4</definedName>
    <definedName name="_xlnm.Print_Titles" localSheetId="9">'เหตผลT11'!$3:$3</definedName>
    <definedName name="_xlnm.Print_Titles" localSheetId="1">'เหตผลT7'!$4:$4</definedName>
    <definedName name="_xlnm.Print_Titles" localSheetId="5">'เหตผลT9'!$3:$3</definedName>
    <definedName name="_xlnm.Print_Titles" localSheetId="3">'เหตุผลT8'!$3:$3</definedName>
    <definedName name="TEST1" localSheetId="10">#REF!</definedName>
    <definedName name="TEST1" localSheetId="7">#REF!</definedName>
    <definedName name="TEST1" localSheetId="9">#REF!</definedName>
    <definedName name="TEST1" localSheetId="1">#REF!</definedName>
    <definedName name="TEST1" localSheetId="5">#REF!</definedName>
    <definedName name="TEST1" localSheetId="11">#REF!</definedName>
    <definedName name="TEST1" localSheetId="3">#REF!</definedName>
    <definedName name="TEST1">#REF!</definedName>
    <definedName name="TEST10" localSheetId="10">#REF!</definedName>
    <definedName name="TEST10" localSheetId="7">#REF!</definedName>
    <definedName name="TEST10" localSheetId="9">#REF!</definedName>
    <definedName name="TEST10" localSheetId="1">#REF!</definedName>
    <definedName name="TEST10" localSheetId="5">#REF!</definedName>
    <definedName name="TEST10" localSheetId="11">#REF!</definedName>
    <definedName name="TEST10" localSheetId="3">#REF!</definedName>
    <definedName name="TEST10">#REF!</definedName>
    <definedName name="TEST11" localSheetId="10">#REF!</definedName>
    <definedName name="TEST11" localSheetId="7">#REF!</definedName>
    <definedName name="TEST11" localSheetId="9">#REF!</definedName>
    <definedName name="TEST11" localSheetId="1">#REF!</definedName>
    <definedName name="TEST11" localSheetId="5">#REF!</definedName>
    <definedName name="TEST11" localSheetId="11">#REF!</definedName>
    <definedName name="TEST11" localSheetId="3">#REF!</definedName>
    <definedName name="TEST11">#REF!</definedName>
    <definedName name="TEST12" localSheetId="10">#REF!</definedName>
    <definedName name="TEST12" localSheetId="7">#REF!</definedName>
    <definedName name="TEST12" localSheetId="9">#REF!</definedName>
    <definedName name="TEST12" localSheetId="1">#REF!</definedName>
    <definedName name="TEST12" localSheetId="5">#REF!</definedName>
    <definedName name="TEST12" localSheetId="11">#REF!</definedName>
    <definedName name="TEST12" localSheetId="3">#REF!</definedName>
    <definedName name="TEST12">#REF!</definedName>
    <definedName name="TEST13" localSheetId="10">#REF!</definedName>
    <definedName name="TEST13" localSheetId="7">#REF!</definedName>
    <definedName name="TEST13" localSheetId="9">#REF!</definedName>
    <definedName name="TEST13" localSheetId="1">#REF!</definedName>
    <definedName name="TEST13" localSheetId="5">#REF!</definedName>
    <definedName name="TEST13" localSheetId="11">#REF!</definedName>
    <definedName name="TEST13" localSheetId="3">#REF!</definedName>
    <definedName name="TEST13">#REF!</definedName>
    <definedName name="TEST14" localSheetId="10">#REF!</definedName>
    <definedName name="TEST14" localSheetId="7">#REF!</definedName>
    <definedName name="TEST14" localSheetId="9">#REF!</definedName>
    <definedName name="TEST14" localSheetId="1">#REF!</definedName>
    <definedName name="TEST14" localSheetId="5">#REF!</definedName>
    <definedName name="TEST14" localSheetId="11">#REF!</definedName>
    <definedName name="TEST14" localSheetId="3">#REF!</definedName>
    <definedName name="TEST14">#REF!</definedName>
    <definedName name="TEST15" localSheetId="10">#REF!</definedName>
    <definedName name="TEST15" localSheetId="7">#REF!</definedName>
    <definedName name="TEST15" localSheetId="9">#REF!</definedName>
    <definedName name="TEST15" localSheetId="1">#REF!</definedName>
    <definedName name="TEST15" localSheetId="5">#REF!</definedName>
    <definedName name="TEST15" localSheetId="11">#REF!</definedName>
    <definedName name="TEST15" localSheetId="3">#REF!</definedName>
    <definedName name="TEST15">#REF!</definedName>
    <definedName name="TEST2" localSheetId="10">#REF!</definedName>
    <definedName name="TEST2" localSheetId="7">#REF!</definedName>
    <definedName name="TEST2" localSheetId="9">#REF!</definedName>
    <definedName name="TEST2" localSheetId="1">#REF!</definedName>
    <definedName name="TEST2" localSheetId="5">#REF!</definedName>
    <definedName name="TEST2" localSheetId="11">#REF!</definedName>
    <definedName name="TEST2" localSheetId="3">#REF!</definedName>
    <definedName name="TEST2">#REF!</definedName>
    <definedName name="TEST3" localSheetId="10">#REF!</definedName>
    <definedName name="TEST3" localSheetId="7">#REF!</definedName>
    <definedName name="TEST3" localSheetId="9">#REF!</definedName>
    <definedName name="TEST3" localSheetId="1">#REF!</definedName>
    <definedName name="TEST3" localSheetId="5">#REF!</definedName>
    <definedName name="TEST3" localSheetId="11">#REF!</definedName>
    <definedName name="TEST3" localSheetId="3">#REF!</definedName>
    <definedName name="TEST3">#REF!</definedName>
    <definedName name="TEST4" localSheetId="10">#REF!</definedName>
    <definedName name="TEST4" localSheetId="7">#REF!</definedName>
    <definedName name="TEST4" localSheetId="9">#REF!</definedName>
    <definedName name="TEST4" localSheetId="1">#REF!</definedName>
    <definedName name="TEST4" localSheetId="5">#REF!</definedName>
    <definedName name="TEST4" localSheetId="11">#REF!</definedName>
    <definedName name="TEST4" localSheetId="3">#REF!</definedName>
    <definedName name="TEST4">#REF!</definedName>
    <definedName name="TEST5" localSheetId="10">#REF!</definedName>
    <definedName name="TEST5" localSheetId="7">#REF!</definedName>
    <definedName name="TEST5" localSheetId="9">#REF!</definedName>
    <definedName name="TEST5" localSheetId="1">#REF!</definedName>
    <definedName name="TEST5" localSheetId="5">#REF!</definedName>
    <definedName name="TEST5" localSheetId="11">#REF!</definedName>
    <definedName name="TEST5" localSheetId="3">#REF!</definedName>
    <definedName name="TEST5">#REF!</definedName>
    <definedName name="TEST6" localSheetId="10">#REF!</definedName>
    <definedName name="TEST6" localSheetId="7">#REF!</definedName>
    <definedName name="TEST6" localSheetId="9">#REF!</definedName>
    <definedName name="TEST6" localSheetId="1">#REF!</definedName>
    <definedName name="TEST6" localSheetId="5">#REF!</definedName>
    <definedName name="TEST6" localSheetId="11">#REF!</definedName>
    <definedName name="TEST6" localSheetId="3">#REF!</definedName>
    <definedName name="TEST6">#REF!</definedName>
    <definedName name="TEST7" localSheetId="10">#REF!</definedName>
    <definedName name="TEST7" localSheetId="7">#REF!</definedName>
    <definedName name="TEST7" localSheetId="9">#REF!</definedName>
    <definedName name="TEST7" localSheetId="1">#REF!</definedName>
    <definedName name="TEST7" localSheetId="5">#REF!</definedName>
    <definedName name="TEST7" localSheetId="11">#REF!</definedName>
    <definedName name="TEST7" localSheetId="3">#REF!</definedName>
    <definedName name="TEST7">#REF!</definedName>
    <definedName name="TEST8" localSheetId="10">#REF!</definedName>
    <definedName name="TEST8" localSheetId="7">#REF!</definedName>
    <definedName name="TEST8" localSheetId="9">#REF!</definedName>
    <definedName name="TEST8" localSheetId="1">#REF!</definedName>
    <definedName name="TEST8" localSheetId="5">#REF!</definedName>
    <definedName name="TEST8" localSheetId="11">#REF!</definedName>
    <definedName name="TEST8" localSheetId="3">#REF!</definedName>
    <definedName name="TEST8">#REF!</definedName>
    <definedName name="TEST9" localSheetId="10">#REF!</definedName>
    <definedName name="TEST9" localSheetId="7">#REF!</definedName>
    <definedName name="TEST9" localSheetId="9">#REF!</definedName>
    <definedName name="TEST9" localSheetId="1">#REF!</definedName>
    <definedName name="TEST9" localSheetId="5">#REF!</definedName>
    <definedName name="TEST9" localSheetId="11">#REF!</definedName>
    <definedName name="TEST9" localSheetId="3">#REF!</definedName>
    <definedName name="TEST9">#REF!</definedName>
    <definedName name="TESTHKEY" localSheetId="10">#REF!</definedName>
    <definedName name="TESTHKEY" localSheetId="7">#REF!</definedName>
    <definedName name="TESTHKEY" localSheetId="9">#REF!</definedName>
    <definedName name="TESTHKEY" localSheetId="1">#REF!</definedName>
    <definedName name="TESTHKEY" localSheetId="5">#REF!</definedName>
    <definedName name="TESTHKEY" localSheetId="11">#REF!</definedName>
    <definedName name="TESTHKEY" localSheetId="3">#REF!</definedName>
    <definedName name="TESTHKEY">#REF!</definedName>
    <definedName name="TESTKEYS" localSheetId="10">#REF!</definedName>
    <definedName name="TESTKEYS" localSheetId="7">#REF!</definedName>
    <definedName name="TESTKEYS" localSheetId="9">#REF!</definedName>
    <definedName name="TESTKEYS" localSheetId="1">#REF!</definedName>
    <definedName name="TESTKEYS" localSheetId="5">#REF!</definedName>
    <definedName name="TESTKEYS" localSheetId="11">#REF!</definedName>
    <definedName name="TESTKEYS" localSheetId="3">#REF!</definedName>
    <definedName name="TESTKEYS">#REF!</definedName>
    <definedName name="TESTVKEY" localSheetId="10">#REF!</definedName>
    <definedName name="TESTVKEY" localSheetId="7">#REF!</definedName>
    <definedName name="TESTVKEY" localSheetId="9">#REF!</definedName>
    <definedName name="TESTVKEY" localSheetId="1">#REF!</definedName>
    <definedName name="TESTVKEY" localSheetId="5">#REF!</definedName>
    <definedName name="TESTVKEY" localSheetId="11">#REF!</definedName>
    <definedName name="TESTVKEY" localSheetId="3">#REF!</definedName>
    <definedName name="TESTVKEY">#REF!</definedName>
  </definedNames>
  <calcPr fullCalcOnLoad="1"/>
</workbook>
</file>

<file path=xl/comments1.xml><?xml version="1.0" encoding="utf-8"?>
<comments xmlns="http://schemas.openxmlformats.org/spreadsheetml/2006/main">
  <authors>
    <author>user</author>
  </authors>
  <commentList>
    <comment ref="B103" authorId="0">
      <text>
        <r>
          <rPr>
            <b/>
            <sz val="9"/>
            <rFont val="Tahoma"/>
            <family val="2"/>
          </rPr>
          <t>เป็นกิจกรรมใหม่ในปีงบ 55 ของกอง คบ. นำส่งสู่ผลผลิต "สถานประกอบการ</t>
        </r>
        <r>
          <rPr>
            <b/>
            <u val="single"/>
            <sz val="9"/>
            <rFont val="Tahoma"/>
            <family val="2"/>
          </rPr>
          <t>ด้านยา</t>
        </r>
        <r>
          <rPr>
            <b/>
            <sz val="9"/>
            <rFont val="Tahoma"/>
            <family val="2"/>
          </rPr>
          <t xml:space="preserve"> และ</t>
        </r>
        <r>
          <rPr>
            <b/>
            <u val="single"/>
            <sz val="9"/>
            <rFont val="Tahoma"/>
            <family val="2"/>
          </rPr>
          <t>ด้านอาหาร</t>
        </r>
        <r>
          <rPr>
            <b/>
            <sz val="9"/>
            <rFont val="Tahoma"/>
            <family val="2"/>
          </rPr>
          <t xml:space="preserve"> ได้รับการพัฒนาและตรวจประเมินรับรอง"</t>
        </r>
      </text>
    </comment>
    <comment ref="B104" authorId="0">
      <text>
        <r>
          <rPr>
            <b/>
            <sz val="9"/>
            <rFont val="Tahoma"/>
            <family val="2"/>
          </rPr>
          <t>เป็นกิจกรรมใหม่ในปีงบ 55 ของกอง คบ. นำส่งสู่ผลผลิต "สถานประกอบการ</t>
        </r>
        <r>
          <rPr>
            <b/>
            <u val="single"/>
            <sz val="9"/>
            <rFont val="Tahoma"/>
            <family val="2"/>
          </rPr>
          <t>ด้านยา</t>
        </r>
        <r>
          <rPr>
            <b/>
            <sz val="9"/>
            <rFont val="Tahoma"/>
            <family val="2"/>
          </rPr>
          <t xml:space="preserve"> และ</t>
        </r>
        <r>
          <rPr>
            <b/>
            <u val="single"/>
            <sz val="9"/>
            <rFont val="Tahoma"/>
            <family val="2"/>
          </rPr>
          <t>ด้านอาหาร</t>
        </r>
        <r>
          <rPr>
            <b/>
            <sz val="9"/>
            <rFont val="Tahoma"/>
            <family val="2"/>
          </rPr>
          <t xml:space="preserve"> ได้รับการพัฒนาและตรวจประเมินรับรอง"</t>
        </r>
      </text>
    </comment>
    <comment ref="P124" authorId="0">
      <text>
        <r>
          <rPr>
            <sz val="9"/>
            <rFont val="Tahoma"/>
            <family val="0"/>
          </rPr>
          <t xml:space="preserve">1. เฉพาะที่ศูนย์ IT ดูแล = 675 เครื่อง
2. กองจัดหาเอง = 162 เครื่อง
รวมจำนวนคอมฯ ปี 55 ทั้งสิ้น = 837 เครื่อง
</t>
        </r>
      </text>
    </comment>
    <comment ref="H124" authorId="0">
      <text>
        <r>
          <rPr>
            <sz val="11"/>
            <rFont val="Tahoma"/>
            <family val="2"/>
          </rPr>
          <t>เดิมของศูนย์ = 600 เครื่อง และซื้อใหม่ในปี 54 = 200 เครื่อง</t>
        </r>
        <r>
          <rPr>
            <sz val="9"/>
            <rFont val="Tahoma"/>
            <family val="0"/>
          </rPr>
          <t xml:space="preserve">
</t>
        </r>
      </text>
    </comment>
    <comment ref="H28" authorId="0">
      <text>
        <r>
          <rPr>
            <sz val="9"/>
            <rFont val="Tahoma"/>
            <family val="0"/>
          </rPr>
          <t xml:space="preserve">สำนักอาหาร ขอแก้ไข ปี 54 จาก 34 เรื่อง เหลือ 8 เรื่อง ในปี 55 เพราะ ปี 55 นับเป็นฉบับ จึงขอปรับหน่วยนับการนับเป็นเรื่อง ตามพจนานุกรม
</t>
        </r>
      </text>
    </comment>
  </commentList>
</comments>
</file>

<file path=xl/comments2.xml><?xml version="1.0" encoding="utf-8"?>
<comments xmlns="http://schemas.openxmlformats.org/spreadsheetml/2006/main">
  <authors>
    <author>user</author>
  </authors>
  <commentList>
    <comment ref="H103" authorId="0">
      <text>
        <r>
          <rPr>
            <b/>
            <sz val="9"/>
            <rFont val="Tahoma"/>
            <family val="2"/>
          </rPr>
          <t>เป็นกิจกรรมใหม่ในปีงบ 55 ของกอง คบ. นำส่งสู่ผลผลิต "สถานประกอบการ</t>
        </r>
        <r>
          <rPr>
            <b/>
            <u val="single"/>
            <sz val="9"/>
            <rFont val="Tahoma"/>
            <family val="2"/>
          </rPr>
          <t>ด้านยา</t>
        </r>
        <r>
          <rPr>
            <b/>
            <sz val="9"/>
            <rFont val="Tahoma"/>
            <family val="2"/>
          </rPr>
          <t xml:space="preserve"> และ</t>
        </r>
        <r>
          <rPr>
            <b/>
            <u val="single"/>
            <sz val="9"/>
            <rFont val="Tahoma"/>
            <family val="2"/>
          </rPr>
          <t>ด้านอาหาร</t>
        </r>
        <r>
          <rPr>
            <b/>
            <sz val="9"/>
            <rFont val="Tahoma"/>
            <family val="2"/>
          </rPr>
          <t xml:space="preserve"> ได้รับการพัฒนาและตรวจประเมินรับรอง"</t>
        </r>
      </text>
    </comment>
    <comment ref="H104" authorId="0">
      <text>
        <r>
          <rPr>
            <b/>
            <sz val="9"/>
            <rFont val="Tahoma"/>
            <family val="2"/>
          </rPr>
          <t>เป็นกิจกรรมใหม่ในปีงบ 55 ของกอง คบ. นำส่งสู่ผลผลิต "สถานประกอบการ</t>
        </r>
        <r>
          <rPr>
            <b/>
            <u val="single"/>
            <sz val="9"/>
            <rFont val="Tahoma"/>
            <family val="2"/>
          </rPr>
          <t>ด้านยา</t>
        </r>
        <r>
          <rPr>
            <b/>
            <sz val="9"/>
            <rFont val="Tahoma"/>
            <family val="2"/>
          </rPr>
          <t xml:space="preserve"> และ</t>
        </r>
        <r>
          <rPr>
            <b/>
            <u val="single"/>
            <sz val="9"/>
            <rFont val="Tahoma"/>
            <family val="2"/>
          </rPr>
          <t>ด้านอาหาร</t>
        </r>
        <r>
          <rPr>
            <b/>
            <sz val="9"/>
            <rFont val="Tahoma"/>
            <family val="2"/>
          </rPr>
          <t xml:space="preserve"> ได้รับการพัฒนาและตรวจประเมินรับรอง"</t>
        </r>
      </text>
    </comment>
    <comment ref="B103" authorId="0">
      <text>
        <r>
          <rPr>
            <b/>
            <sz val="9"/>
            <rFont val="Tahoma"/>
            <family val="2"/>
          </rPr>
          <t>เป็นกิจกรรมใหม่ในปีงบ 55 ของกอง คบ. นำส่งสู่ผลผลิต "สถานประกอบการ</t>
        </r>
        <r>
          <rPr>
            <b/>
            <u val="single"/>
            <sz val="9"/>
            <rFont val="Tahoma"/>
            <family val="2"/>
          </rPr>
          <t>ด้านยา</t>
        </r>
        <r>
          <rPr>
            <b/>
            <sz val="9"/>
            <rFont val="Tahoma"/>
            <family val="2"/>
          </rPr>
          <t xml:space="preserve"> และ</t>
        </r>
        <r>
          <rPr>
            <b/>
            <u val="single"/>
            <sz val="9"/>
            <rFont val="Tahoma"/>
            <family val="2"/>
          </rPr>
          <t>ด้านอาหาร</t>
        </r>
        <r>
          <rPr>
            <b/>
            <sz val="9"/>
            <rFont val="Tahoma"/>
            <family val="2"/>
          </rPr>
          <t xml:space="preserve"> ได้รับการพัฒนาและตรวจประเมินรับรอง"</t>
        </r>
      </text>
    </comment>
    <comment ref="B104" authorId="0">
      <text>
        <r>
          <rPr>
            <b/>
            <sz val="9"/>
            <rFont val="Tahoma"/>
            <family val="2"/>
          </rPr>
          <t>เป็นกิจกรรมใหม่ในปีงบ 55 ของกอง คบ. นำส่งสู่ผลผลิต "สถานประกอบการ</t>
        </r>
        <r>
          <rPr>
            <b/>
            <u val="single"/>
            <sz val="9"/>
            <rFont val="Tahoma"/>
            <family val="2"/>
          </rPr>
          <t>ด้านยา</t>
        </r>
        <r>
          <rPr>
            <b/>
            <sz val="9"/>
            <rFont val="Tahoma"/>
            <family val="2"/>
          </rPr>
          <t xml:space="preserve"> และ</t>
        </r>
        <r>
          <rPr>
            <b/>
            <u val="single"/>
            <sz val="9"/>
            <rFont val="Tahoma"/>
            <family val="2"/>
          </rPr>
          <t>ด้านอาหาร</t>
        </r>
        <r>
          <rPr>
            <b/>
            <sz val="9"/>
            <rFont val="Tahoma"/>
            <family val="2"/>
          </rPr>
          <t xml:space="preserve"> ได้รับการพัฒนาและตรวจประเมินรับรอง"</t>
        </r>
      </text>
    </comment>
  </commentList>
</comments>
</file>

<file path=xl/comments3.xml><?xml version="1.0" encoding="utf-8"?>
<comments xmlns="http://schemas.openxmlformats.org/spreadsheetml/2006/main">
  <authors>
    <author>user</author>
  </authors>
  <commentList>
    <comment ref="P10" authorId="0">
      <text>
        <r>
          <rPr>
            <b/>
            <sz val="9"/>
            <rFont val="Tahoma"/>
            <family val="0"/>
          </rPr>
          <t>เดิม = 2,021 แต่ ลบ ตรวจสอบผภ. และ สปก.ในส่วนภูมิภาค ของกอง คบ. ออก 180 ราย เพราะ คบ. ทำร่วมกับกอง ผภ. อาจนับผลงานซ้ำกัน</t>
        </r>
      </text>
    </comment>
    <comment ref="H6" authorId="0">
      <text>
        <r>
          <rPr>
            <b/>
            <sz val="9"/>
            <rFont val="Tahoma"/>
            <family val="0"/>
          </rPr>
          <t>เดิม = 575,642 ลดลงเหลือ 575,616 เพราะสำนักอาหาร ขอแก้ไข ปี 54 จาก 34 เรื่อง เหลือ 8 เรื่อง ในปี 55 เพราะ ปี 55 นับเป็นฉบับ จึงขอปรับหน่วยนับการนับเป็นเรื่อง ตามพจนานุกรม</t>
        </r>
      </text>
    </comment>
  </commentList>
</comments>
</file>

<file path=xl/comments5.xml><?xml version="1.0" encoding="utf-8"?>
<comments xmlns="http://schemas.openxmlformats.org/spreadsheetml/2006/main">
  <authors>
    <author>user</author>
  </authors>
  <commentList>
    <comment ref="P11" authorId="0">
      <text>
        <r>
          <rPr>
            <sz val="9"/>
            <rFont val="Tahoma"/>
            <family val="0"/>
          </rPr>
          <t xml:space="preserve">เดิมสำนักยา ส่งมา = 185 ราย + ตรวจตรวจประเมินรับรอง GMP ยาแผนโบราณ ในส่วนภูมิภาค ของกอง คบ. = 23 ราย รวม = 208 ราย
</t>
        </r>
      </text>
    </comment>
    <comment ref="P19" authorId="0">
      <text>
        <r>
          <rPr>
            <b/>
            <sz val="9"/>
            <rFont val="Tahoma"/>
            <family val="0"/>
          </rPr>
          <t>เดิมสำนักอาหาร ส่งมา = 46 ราย + ตรวจตรวจประเมินรับรอง GMP อาหาร ในส่วนภูมิภาค ของกอง คบ. = 1,447  ราย รวม = 1,493 ราย</t>
        </r>
        <r>
          <rPr>
            <sz val="9"/>
            <rFont val="Tahoma"/>
            <family val="0"/>
          </rPr>
          <t xml:space="preserve">
</t>
        </r>
      </text>
    </comment>
    <comment ref="H15" authorId="0">
      <text>
        <r>
          <rPr>
            <sz val="9"/>
            <rFont val="Tahoma"/>
            <family val="0"/>
          </rPr>
          <t xml:space="preserve">สำนักอาหาร ขอแก้ไข ปี 54 จาก 34 เรื่อง เหลือ 8 เรื่อง ในปี 55 เพราะ ปี 55 นับเป็นฉบับ จึงขอปรับหน่วยนับการนับเป็นเรื่อง ตามพจนานุกรม
</t>
        </r>
      </text>
    </comment>
  </commentList>
</comments>
</file>

<file path=xl/comments7.xml><?xml version="1.0" encoding="utf-8"?>
<comments xmlns="http://schemas.openxmlformats.org/spreadsheetml/2006/main">
  <authors>
    <author>user</author>
  </authors>
  <commentList>
    <comment ref="H6" authorId="0">
      <text>
        <r>
          <rPr>
            <b/>
            <sz val="9"/>
            <rFont val="Tahoma"/>
            <family val="0"/>
          </rPr>
          <t>เดิม =1,795,297 ลดลงเหลือ 1,795,271 เพราะสำนักอาหาร ขอแก้ไข ปี 54 จาก 34 เรื่อง เหลือ 8 เรื่อง ในปี 55 เพราะ ปี 55 นับเป็นฉบับ จึงขอปรับหน่วยนับการนับเป็นเรื่อง ตามพจนานุกรม</t>
        </r>
        <r>
          <rPr>
            <sz val="9"/>
            <rFont val="Tahoma"/>
            <family val="0"/>
          </rPr>
          <t xml:space="preserve">
</t>
        </r>
      </text>
    </comment>
  </commentList>
</comments>
</file>

<file path=xl/sharedStrings.xml><?xml version="1.0" encoding="utf-8"?>
<sst xmlns="http://schemas.openxmlformats.org/spreadsheetml/2006/main" count="1485" uniqueCount="570">
  <si>
    <t>สาเหตุของการเปลี่ยนแปลงของต้นทุนต่อหน่วยผลผลิตย่อย</t>
  </si>
  <si>
    <t>เหตุผล  คือ  ปริมาณผลงานของปี 54 มากกว่าปี 53 ค่อนข้างมาก  เนื่องจากในปี 54 มีการเผาทำลายยาเสพติดให้โทษของกลางจำนวน 2 ครั้ง  และในครั้งที่ 2 มีการเผาทำลายยาเสพติดให้โทษของกลางที่เป็นรายย่อย  จึงทำให้จำนวนผลงานเพิ่มมากกว่าเดิมประมาณ 3.5 เท่า</t>
  </si>
  <si>
    <t xml:space="preserve">หากลองตัดปริมาณผลงานในเรื่องการเผาทำลายยาเสพติดให้โทษของกลางออกจะเห็นว่าผลการดำเนินงานในภาพรวมของการควบคุมตัวยาและสารตั้งต้นมีความใกล้เคียงกันมาก  แต่ต้นทุนรวมอาจมากขึ้น  เนื่องจากมีจำนวนเงินที่ใช้ในการจ้างเหมาลูกจ้างมากขึ้น </t>
  </si>
  <si>
    <t>จึงมีผลทำให้ต้นทุนต่อหน่วยก็มีความใกล้เคียงกัน คือ ปี 54 ต้นทุนต่อหน่วยอาจเพิ่มขึ้นเล็กน้อยประมาณร้อยละ 20-30 เท่านั้น</t>
  </si>
  <si>
    <t>ดังนั้น  ต้นทุนต่อหน่วยที่ลดลงอย่างมากในปี 54 อาจเป็นการลดลงแบบไม่แท้จริง</t>
  </si>
  <si>
    <t>การวิเคราะห์สาเหตุของการเปลี่ยนแปลงของต้นทุนต่อหน่วยศูนย์ต้นทุน  (อธิบายเฉพาะต้นทุนต่อหน่วยผลผลิตหลักที่เปลี่ยนแปลงอย่างมีสาระสำคัญ)</t>
  </si>
  <si>
    <t>สาเหตุของการเปลี่ยนแปลงของต้นทุนต่อหน่วยศูนย์ต้นทุน</t>
  </si>
  <si>
    <t>9.กองส่งเสริมงานคุ้มครองผู้บริโภคด้านผลิตภัณฑ์สุขภาพในส่วนภูมิภาคและท้องถิ่น</t>
  </si>
  <si>
    <t>12. กลุ่มกฎหมายอาหารและยา</t>
  </si>
  <si>
    <t>13. กลุ่มตรวจสอบภายใน</t>
  </si>
  <si>
    <t>14. กลุ่มพัฒนาระบบบริหาร</t>
  </si>
  <si>
    <t>15. ศูนย์บริการผลิตภัณฑ์สุขภาพเบ็ดเสร็จ</t>
  </si>
  <si>
    <t xml:space="preserve">              การวิเคราะห์สาเหตุของการเปลี่ยนแปลงของต้นทุนทางตรงตามศูนย์ต้นทุนแยกตามประเภทค่าใช้จ่ายและลักษณะของต้นทุน (คงที่/ผันแปร)(อธิบายเฉพาะศูนย์ต้นทุนที่เปลี่ยนแปลงอย่างมีสาระสำคัญ)</t>
  </si>
  <si>
    <t>ศูนย์ต้นทุนหลักกิจกรรมหลักที่ 1</t>
  </si>
  <si>
    <t>ศูนย์ต้นทุนหลักกิจกรรมหลักที่ 2</t>
  </si>
  <si>
    <t>ศูนย์ต้นทุนหลักกิจกรรมหลักที่ 3</t>
  </si>
  <si>
    <t>ศูนย์ต้นทุนหลักกิจกรรมหลักที่ 4</t>
  </si>
  <si>
    <t>ศูนย์ต้นทุนหลักกิจกรรมหลักที่ 5</t>
  </si>
  <si>
    <t>ศูนย์ต้นทุนหลักกิจกรรมหลักที่ 6</t>
  </si>
  <si>
    <t>ศูนย์ต้นทุนหลักกิจกรรมหลักที่ 7</t>
  </si>
  <si>
    <t>ศูนย์ต้นทุนหลักกิจกรรมหลักที่ 8</t>
  </si>
  <si>
    <t>ศูนย์ต้นทุนหลักกิจกรรมหลักที่ 9</t>
  </si>
  <si>
    <t>ศูนย์ต้นทุนสนับสนุนกิจกรรมหลักที่ 10</t>
  </si>
  <si>
    <t>ศูนย์ต้นทุนสนับสนุนกิจกรรมหลักที่ 11</t>
  </si>
  <si>
    <t>ศูนย์ต้นทุนสนับสนุนกิจกรรมหลักที่ 12</t>
  </si>
  <si>
    <t>ศูนย์ต้นทุนสนับสนุนกิจกรรมหลักที่ 13</t>
  </si>
  <si>
    <t>ศูนย์ต้นทุนสนับสนุนกิจกรรมหลักที่ 14</t>
  </si>
  <si>
    <t>ศูนย์ต้นทุนสนับสนุนกิจกรรมหลักที่ 15</t>
  </si>
  <si>
    <t>ศูนย์ต้นทุนสนับสนุนกิจกรรมหลักที่ 16</t>
  </si>
  <si>
    <t>ศูนย์ต้นทุนสนับสนุนกิจกรรมหลักที่ 17</t>
  </si>
  <si>
    <t>ศูนย์ต้นทุนสนับสนุนกิจกรรมหลักที่ 18</t>
  </si>
  <si>
    <t>ต้นทุนต่อหน่วยเพิ่มขึ้น ร้อยละ 167.26 เหตุผลเนื่องจาก เหตุผลเดียวกับกับกิจกรรมย่อยที่ 9 จัดทำ  ปรับปรุงแก้ไขกฎหมาย ระเบียบต่าง ๆ เกี่ยวกับยา</t>
  </si>
  <si>
    <t>ต้นทุนต่อหน่วยเพิ่มขึ้น ร้อยละ 460.01 เหตุผลเนื่องจาก เหตุผลเดียวกับกับกิจกรรมย่อยที่ 9 จัดทำ  ปรับปรุงแก้ไขกฎหมาย ระเบียบต่าง ๆ เกี่ยวกับยา</t>
  </si>
  <si>
    <t xml:space="preserve">ต้นทุนต่อหน่วยเพิ่มขึ้น ร้อยละ 188.96 เหตุผลเนื่องจาก เหตุผลเดียวกับกับผลผลิตย่อยที่ 3 กฎหมาย ระเบียบต่าง ๆ ด้านยาทันต่อสถานการณ์ปัจจุบัน
</t>
  </si>
  <si>
    <t xml:space="preserve">ต้นทุนต่อหน่วยลดลง ร้อยละ 68.12 เหตุผลเนื่องจาก ค่าใช้จ่ายในการดำเนินการ 2 ผลผลิตนี้ลดลง เนื่องด้วยจำนวนข้าราชการที่ดำเนินการเรื่องดังกล่าวลดลง เนื่องด้วยต้องไปดำเนินการเกี่ยวกับ การเฝ้าระวังสถานประกอบการและพัฒนาสถานประกอบการเพิ่มมากขึ้น ทำให้งบประมาณที่ใช้ลดลงด้านที่ลดลง แต่ไปเพิ่มขึ้นในส่วยของการเฝ้าระวังและพัฒนาสถานประกอบการแทน 
</t>
  </si>
  <si>
    <t xml:space="preserve">ต้นทุนต่อหน่วยลดลง ร้อยละ 41.85 เหตุผลเนื่องจาก ค่าใช้จ่ายในการดำเนินการ 2 ผลผลิตนี้ลดลง เนื่องด้วยจำนวนข้าราชการที่ดำเนินการเรื่องดังกล่าวลดลง เนื่องด้วยต้องไปดำเนินการเกี่ยวกับ การเฝ้าระวังสถานประกอบการและพัฒนาสถานประกอบการเพิ่มมากขึ้น ทำให้งบประมาณที่ใช้ลดลงด้านที่ลดลง แต่ไปเพิ่มขึ้นในส่วยของการเฝ้าระวังและพัฒนาสถานประกอบการแทน 
</t>
  </si>
  <si>
    <t xml:space="preserve">ไม่สามารถเปรียบเทียบต้นทุนต่อหน่วยได้ เนื่องจาก ในปี 2555 ไม่มีผลงานในการติดตามเฝ้าระวังความเสี่ยงและอาการไม่พึงประสงค์จากการใช้ผลิตภัณฑ์สุขภาพด้านยา ที่มีหน่วยนับเป็น เรื่อง  แต่ได้มีการดำเนินงานในส่วนที่เกี่ยวข้อง  </t>
  </si>
  <si>
    <t>ต้นทุนต่อหน่วยลดลง ร้อยละ 18.46 (ต้นทุนต่อหน่วยลดลงไม่เกิน ร้อยละ 20 จึงไม่วิเคราะห์สาเหตุ)</t>
  </si>
  <si>
    <t>ศูนย์ต้นทุน</t>
  </si>
  <si>
    <t>ศูนย์ต้นทุนหลัก</t>
  </si>
  <si>
    <t>3. กองควบคุมเครื่องมือแพทย์</t>
  </si>
  <si>
    <t>6. กองควบคุมวัตถุเสพติด</t>
  </si>
  <si>
    <t xml:space="preserve">8. กองพัฒนาศักยภาพผู้บริโภค </t>
  </si>
  <si>
    <t>9. กองส่งเสริมงานคุ้มครองผู้บริโภคด้านผลิตภัณฑ์สุขภาพในส่วนภูมิภาคและท้องถิ่น</t>
  </si>
  <si>
    <t>ศูนย์ต้นทุนสนับสนุน</t>
  </si>
  <si>
    <t>1. สำนักงานเลขานุการกรม</t>
  </si>
  <si>
    <t>2. กองแผนงานและวิชาการ</t>
  </si>
  <si>
    <t>3. กลุ่มกฎหมายอาหารและยา</t>
  </si>
  <si>
    <t>4. กลุ่มตรวจสอบภายใน</t>
  </si>
  <si>
    <t>5. กลุ่มพัฒนาระบบบริหาร</t>
  </si>
  <si>
    <t>6. ศูนย์บริการผลิตภัณฑ์สุขภาพเบ็ดเสร็จ</t>
  </si>
  <si>
    <t>กิจกรรมย่อย</t>
  </si>
  <si>
    <t>ค่าเสื่อมราคา</t>
  </si>
  <si>
    <t>ต้นทุนรวม</t>
  </si>
  <si>
    <t xml:space="preserve">ปริมาณ </t>
  </si>
  <si>
    <t>หน่วยนับ</t>
  </si>
  <si>
    <t>ต้นทุนต่อหน่วย</t>
  </si>
  <si>
    <t>กิจกรรมย่อยของหน่วยงานหลัก</t>
  </si>
  <si>
    <t>พิจารณาอนุญาตเกี่ยวกับผลิตภัณฑ์สุขภาพด้านยา</t>
  </si>
  <si>
    <t>รายการ</t>
  </si>
  <si>
    <t>พิจารณาอนุญาตโฆษณาผลิตภัณฑ์สุขภาพด้านยา</t>
  </si>
  <si>
    <t>จัดทำ  ปรับปรุงแก้ไขกฎหมาย ระเบียบต่าง ๆ เกี่ยวกับยา</t>
  </si>
  <si>
    <t>เรื่อง</t>
  </si>
  <si>
    <t>พิจารณาอนุญาตเกี่ยวกับสถานประกอบการด้านยา</t>
  </si>
  <si>
    <t>ราย</t>
  </si>
  <si>
    <t>ตรวจสอบคุณภาพผลิตภัณฑ์สุขภาพด้านยา</t>
  </si>
  <si>
    <t>ตรวจสอบการโฆษณาผลิตภัณฑ์สุขภาพด้านยา</t>
  </si>
  <si>
    <t>ตรวจสอบผลิตภัณฑ์ยาทางกายภาพ ฉลากและเอกสารที่เกี่ยวข้อง</t>
  </si>
  <si>
    <t>ติดตามเฝ้าระวังความเสี่ยงและอาการไม่พึงประสงค์จากการใช้ผลิตภัณฑ์สุขภาพด้านยา</t>
  </si>
  <si>
    <t>พิจารณาดำเนินการเรื่องร้องเรียนผลิตภัณฑ์สุขภาพด้านยา (รวมการโฆษณา)</t>
  </si>
  <si>
    <t>การดำเนินการผู้ฝ่าฝืนด้านยา</t>
  </si>
  <si>
    <t>ตรวจสอบเฝ้าระวังสถานประกอบการด้านยา</t>
  </si>
  <si>
    <t>พิจารณาดำเนินการเรื่องร้องเรียนสถานประกอบการด้านยา</t>
  </si>
  <si>
    <t>พัฒนาและตรวจประเมินรับรองสถานประกอบการด้านยา</t>
  </si>
  <si>
    <t>กำหนดปรับปรุงหลักเกณฑ์มาตรฐานการผลิตและสถานประกอบการด้านยา</t>
  </si>
  <si>
    <t>ฉบับ</t>
  </si>
  <si>
    <t>พิจารณาอนุญาตเกี่ยวกับผลิตภัณฑ์สุขภาพด้านอาหาร</t>
  </si>
  <si>
    <t>พิจารณาอนุญาตโฆษณาผลิตภัณฑ์สุขภาพด้านอาหาร</t>
  </si>
  <si>
    <t>จัดทำ  ปรับปรุงแก้ไขกฎหมาย ระเบียบต่าง ๆ เกี่ยวกับอาหาร</t>
  </si>
  <si>
    <t>พิจารณาอนุญาตเกี่ยวกับสถานประกอบการด้านอาหาร</t>
  </si>
  <si>
    <t>ตรวจสอบคุณภาพผลิตภัณฑ์สุขภาพด้านอาหาร</t>
  </si>
  <si>
    <t>ตรวจสอบการโฆษณาผลิตภัณฑ์สุขภาพด้านอาหาร</t>
  </si>
  <si>
    <t>ตรวจสอบผลิตภัณฑ์อาหารทางกายภาพ ฉลากและเอกสารที่เกี่ยวข้อง</t>
  </si>
  <si>
    <t>ติดตามเฝ้าระวังความเสี่ยงและอาการไม่พึงประสงค์จากการใช้ผลิตภัณฑ์สุขภาพด้านอาหาร</t>
  </si>
  <si>
    <t>พิจารณาดำเนินการเรื่องร้องเรียนผลิตภัณฑ์สุขภาพด้านอาหาร (รวมการโฆษณา)</t>
  </si>
  <si>
    <t>การดำเนินการผู้ฝ่าฝืนด้านอาหาร</t>
  </si>
  <si>
    <t>ตรวจสอบเฝ้าระวังสถานประกอบการด้านอาหาร</t>
  </si>
  <si>
    <t xml:space="preserve">ต้นทุนต่อหน่วยเพิ่มขึ้น ร้อยละ 45.14 เหตุผลเนื่องจาก เหตุผลดังนี้
1. ในปี 2555 มีการดำเนินงานเพิ่มจากปี 2554 จำนวน 2 กิจกรรม คือ
    1.1 จัดทำโปรแกรมบันทึกข้อมูลการจัดทำคำของบประมาณ ของ อย.
    1.2 จัดอบรมสัมมนาการจัดทำต้นทุนผลผลิต ประจำปีงบประมาณ พ.ศ. 2555 
2. ปรับเพิ่มค่าจ้างเจ้าหน้าที่บันทึกข้อมูล ตามนโยบายรัฐบาล จำนวน 2 คน
จากเหตุผล 2 ข้อดังกล่าวข้างต้น ส่งผลให้ต้นทุนรวม และต้นทุนต่อหน่วยของกิจกรรมดังกล่าวเพิ่มขึ้น ร้อยละ 45.14 </t>
  </si>
  <si>
    <t xml:space="preserve">ต้นทุนต่อหน่วยเพิ่มขึ้น ร้อยละ 41.64 เหตุผลเนื่องจาก ในปีงบฯ 2554 การรายงาน ADR ได้ใช้เกณฑ์ของ สปสช.ที่ทำให้ โรงพยาบาลต่างๆ ต้องรายงานเข้ามา เพราะ สปสช. ให้ค่าตอบแทนกับเจ้าหน้าที่ที่คีย์ข้อมูลส่งให้ จึงมีจำนวนรายงานมาก ถึง 63,292 ฉบับ ทำให้ต้นทุนต่อหน่วยเป็น 127.44  แต่ในปีงบฯ 2555 การรายงาน ADR ไม่ได้ใช้เกณฑ์ของ สปสช.แต่ใช้เกณฑ์เดิมของ อย. เพราะได้รับข้อมูลที่มีคุณภาพมากว่า ทำให้โรงพยาบาลรายงาน ADR ลดลง คือมีจำนวนรายงาน 50,032 ฉบับ ทำให้ต้นทุนต่อหน่วยเพิ่มขึ้นเป็น 180.52
</t>
  </si>
  <si>
    <t>ต้นทุนต่อหน่วยเพิ่มขึ้น ร้อยละ 290.43 เหตุผลเนื่องจาก เหตุผลเดียวกับกับผลผลิตย่อยที่ 3 กฎหมาย ระเบียบต่าง ๆ ด้านยาทันต่อสถานการณ์ปัจจุบัน</t>
  </si>
  <si>
    <t xml:space="preserve">ต้นทุนต่อหน่วยลดลง ร้อยละ 69.10 เหตุผลเนื่องจาก ในปีงบประมาณ 2555 สำนักยาได้ปรับลดกิจกรรมจากที่เคยมีการประชุมหารือกับเจ้าหน้าที่ จากสำนักงานสาธารณสุขจังหวัดลง ซึ่งในการประชุมหารือในแต่ละครั้งจะต้องใช้ค่าจ่ายในการประชุมสูง ไม่ว่าจะเป็นค่าเดินทางและค่าที่พัก เป็นไม่มีการจัดประชุมดังกล่าว ทำให้มีการใช้จ่ายเงินประมาณลดลง รวมถึงจำนวนผู้ประกอบการที่มายื่นคำขอลดลงเกือบ 20 % จากปัญหาน้ำท่วมเมื่งช่วงปีงบประมาณ 2555 </t>
  </si>
  <si>
    <t xml:space="preserve">ต้นทุนต่อหน่วยลดลง ร้อยละ 48.20 เหตุผลเนื่องจาก ในปีงบประมาณ 2555 สำนักยาได้ปรับลดกิจกรรมจากที่เคยมีการประชุมหารือกับเจ้าหน้าที่ จากสำนักงานสาธารณสุขจังหวัดลง ซึ่งในการประชุมหารือในแต่ละครั้งจะต้องใช้ค่าจ่ายในการประชุมสูง ไม่ว่าจะเป็นค่าเดินทางและค่าที่พัก เป็นไม่มีการจัดประชุมดังกล่าว ทำให้มีการใช้จ่ายเงินประมาณลดลง รวมถึงจำนวนผู้ประกอบการที่มายื่นคำขอลดลงเกือบ 20 % จากปัญหาน้ำท่วมเมื่งช่วงปีงบประมาณ 2555 
</t>
  </si>
  <si>
    <t xml:space="preserve">ต้นทุนต่อหน่วยเพิ่มขึ้น ร้อยละ 29.90 เหตุผลเนื่องจากค่าใช้จ่ายที่เพิ่มขึ้นของกิจกรรมย่อยที่ 25 ตรวจสอบคุณภาพผลิตภัณฑ์สุขภาพด้านอาหาร, 27 ตรวจสอบผลิตภัณฑ์อาหารทางกายภาพ ฉลากและเอกสารที่เกี่ยวข้อง และ 28 ติดตามเฝ้าระวังความเสี่ยงและอาการไม่พึงประสงค์จากการใช้ผลิตภัณฑ์สุขภาพด้านอาหาร </t>
  </si>
  <si>
    <t>ต้นทุนต่อหน่วยลดลง ร้อยละ 53.44 เหตุผลเนื่องจาก กฎหมายที่ใช้บังคับในปีงบประมาณ 2555 ได้ผ่านกระบวนการรับฟังความคิดเห็นและปรับปรุงกฎหมายในปีงบประมาณ 2554 การดำเนินการในปีงบประมาณ 2555 เป็นขั้นตอนของการเสนอออกกฎหมาย ต้นทุนต่อหน่วยจึงลดลง</t>
  </si>
  <si>
    <t>ต้นทุนต่อหน่วยลดลง ร้อยละ 32.19 เหตุผลเนื่องจาก  ตาม พ.ร.บ.วัตถุอันตราย (ฉบับที่ 3) พ.ศ.2551 กำหนดให้ใบสำคัญการขึ้นทะเบียนตาม พ.ร.บ.เดิม ใช้ได้ถึงวันที่ 22 ส.ค.54 ผู้ประกอบการรายเดิมต้องยื่นขึ้นทะเบียนใหม่ การอนุญาตสถานประกอบการส่วนหนึ่งจึงเป็นสถานประกอบการเดิม จึงใช้งบประมาณและเวลาดำเนินการลดลง ต้นทุนต่อหน่วยจึงลดลง</t>
  </si>
  <si>
    <t>ต้นทุนต่อหน่วยลดลง ร้อยละ 27.11 เหตุผลเนื่องจาก มีการปรับเป้าหมายการตรวจสอบโดยลดจำนวนการตรวจสอบผลิตภัณฑ์ให้สอดคล้องกับจำนวนทะเบียนที่ออกตามพ.ร.บ.วัตถุอันตราย (ฉบับที่ 3) พ.ศ.2551 และเพิ่มจำนวนการตรวจสอบฉลาก จึงมีผลให้ใช้งบประมาณและเวลาดำเนินการลดลง ต้นทุนต่อหน่วยจึงลดลง</t>
  </si>
  <si>
    <t>ต้นทุนต่อหน่วยลดลง ร้อยละ 23.25 เหตุผลเนื่องจาก  มีการปรับเพิ่มเป้าหมายการตรวจสอบสถานประกอบการ และวางแผนการตรวจตามระบบคุณภาพ ต้นทุนต่อหน่วยจึงลดลง</t>
  </si>
  <si>
    <t>ต้นทุนต่อหน่วยเพิ่มขึ้น ร้อยละ47.28 เหตุผลเนื่องจาก ในปีงบประมาณ 2555 มีการตรวจประเมินรับรองสถานประกอบการในต่างจังหวัดเพิ่มขึ้นมากกว่าปี 2554 ต้นทุนต่อหน่วยจึงเพิ่มขึ้น</t>
  </si>
  <si>
    <t xml:space="preserve">ต้นทุนต่อหน่วยลดลง ร้อยละ 28.07  เหตุผลเนื่องจาก ในปีงบประมาณ 2554 มีการจัดประชุมสัมมนาผู้ผลิตวัตถุอันตรายเพื่อชี้แจงหลักเกณฑ์และรับฟังความคิดเห็น ส่วนปีงบประมาณ 2555 เป็นขั้นตอนของการจัดทำปรับปรุงร่างประกาศ GMP เสนออนุกรรมการและคณะกรรมการวัตถุอันตราย ต้นทุนต่อหน่วยจึงลดลง
</t>
  </si>
  <si>
    <t xml:space="preserve"> ตารางที่ 8  เปรียบเทียบผลการคำนวณต้นทุนกิจกรรมหลักแยกตามแหล่งเงิน (ต่อ)</t>
  </si>
  <si>
    <t>(หน่วย : บาท)</t>
  </si>
  <si>
    <t>เงินในงบประมาณ</t>
  </si>
  <si>
    <t>เงินนอกงบประมาณ</t>
  </si>
  <si>
    <t>งบกลาง</t>
  </si>
  <si>
    <t>รวม</t>
  </si>
  <si>
    <t>ต้นทุนต่อหน่วยเพิ่มขึ้น ร้อยละ 49.31 เหตุผลเนื่องจาก ต้นทุนค่าใช้จ่ายที่เพิ่มขึ้นจากปี 2554 ร้อยละ 61.18 โดยมีการจัดทำโครงการพัฒนาจำนวน 2 โครงการ ได้แก่ 1) โครงการศึกษาความเหมาะสมการแสดงข้อมูลฉลากโภชนาการและการปรับปรุงฉลากโภชนาการ และ 2) โครงการสำรวจสถานการณ์การแสดงฉลากอาหารและฉลากโภชนาการในอาหารที่ต้องแสดงฉลาก</t>
  </si>
  <si>
    <t>ต้นทุนต่อหน่วยเพิ่มขึ้น ร้อยละ 248.38 เหตุผลเนื่องจาก การดำเนินงานหลักของกิจกรรมที่ 28 คือ โครงการส่งเสริมความเข้มแข็งของหน่วยงานเครือข่ายและฐานข้อมูลในระบบแจ้งเตือนภัยด้านอาหารของประเทศไทย โดยปี 2555 มีค่าใช้จ่ายที่เพิ่มขึ้นจากปี 2554 คือ กิจกรรมการจัดประชุมชี้แจงแนวทางการดำเนินงานในระบบ FAST ปี 55 จำนวน 4 ภาค โดยมี สสจ.และผู้ประกอบการเข้าร่วม ประมาณ 300 คน</t>
  </si>
  <si>
    <t>ต้นทุนต่อหน่วยลดลง ร้อยละ 90.03เหตุผลเนื่องจาก เหตุผลเดียวกับกับกิจกรรมย่อยที่ 29 พิจารณาดำเนินการเรื่องร้องเรียนผลิตภัณฑ์สุขภาพด้านอาหาร (รวมการโฆษณา)</t>
  </si>
  <si>
    <t>ต้นทุนต่อหน่วยลดลง ร้อยละ 94.72 เหตุผลเนื่องจาก เหตุผลเดียวกับกับกิจกรรมย่อยที่ 29 พิจารณาดำเนินการเรื่องร้องเรียนผลิตภัณฑ์สุขภาพด้านอาหาร (รวมการโฆษณา)</t>
  </si>
  <si>
    <t xml:space="preserve">ต้นทุนต่อหน่วยเพิ่มขึ้น ร้อยละ 38.71 เหตุผลเนื่องจาก ปี 2555 มีค่าใช้จ่ายต้นทุนเพิ่มขึ้นจากปี 2554 เนื่องจากนโยบายรัฐบาลที่จะผ่องถ่ายภารกิจของหน่วยงานราชการให้มีประสิทธิภาพและครอบคลุมพื้นที่ยิ่งขึ้น สำนักอาหารจึงได้ดำเนินโครงการต่อเนื่องจากปี 2554 โดยจัดทำโครงการนำร่องการตรวจสถานที่ผลิตอาหารโดยผู้ตรวจประเมินภายนอกที่ขึ้นทะเบียนกับ อย. รวมทั้งการดำเนินโครงการจ้างเหมาบุคลากรเพื่อสนับสนุนงานคุ้มครองผู้บริโภคด้านอาหารเพิ่มเติม ทำให้ต้นทุนต่อหน่วยในปี 2554 เพิ่มขึ้นถึงร้อยละ 38.71 </t>
  </si>
  <si>
    <t xml:space="preserve">ต้นทุนต่อหน่วยเพิ่มขึ้น ร้อยละ 86.03 เหตุผลเนื่องจาก ปี 2555 มีค่าใช้จ่ายต้นทุนเพิ่มขึ้นจากปี 2554 เนื่องจากมีแผนงานพัฒนาสมรรถนะเจ้าหน้าที่ผู้ตรวจประเมินรับรองสถานประกอบการด้านอาหาร (Competency) โดยอบรม On the job training ให้แก่เจ้าหน้าที่กลุ่มงานต่าง ๆ ภายในสำนักอาหาร จำนวน 20 คน และอบรมหลักสูตรต่าง ๆ ได้แก่ GMP, HACCP และการสอบเครื่องมือและอุปกรณ์  </t>
  </si>
  <si>
    <t>ต้นทุนต่อหน่วยลดลง ร้อยละ 48.88 เหตุผลเนื่องจาก คณะรัฐมนตรีได้ให้ความเห็นชอบกฎกระทรวงด้านเครื่องมือแพทย์จำนวน 5 ฉบับ จึงทำให้กฎหมายลำดับรองที่เกี่ยวข้องกับกฎกระทรวงดังกล่าวสามารถออกตามมาได้จึงทำให้มีปริมาณงานที่มากกว่าเมื่อเทียบกับปีที่แล้ว</t>
  </si>
  <si>
    <t>ต้นทุนต่อหน่วยลดลง ร้อยละ 42.07 เหตุผลเนื่องจาก นโยบายของสำนักงานคณะกรรมการอาหารและยาในการดำเนินการกับผู้ฝ่าฝืนกฎหมายที่เกี่ยวข้องกับผลิตภัณฑ์สุขภาพ จึงทำให้มีการดำเนินการกับผู้ฝ่าฝืนกฎหมายมากขึ้นเมื่อเทียบกับปีที่ผ่านมา</t>
  </si>
  <si>
    <t xml:space="preserve">ต้นทุนต่อหน่วยเพิ่มขึ้น ร้อยละ 86.64 เหตุผลเนื่องจาก ในปีงบประมาณ 2555 มีการตรวจเฝ้าระวังสถานประกอบการด้านเครื่องมือแพทย์ในพื้นที่ต่างจังหวัดเป็นจำนวนมาก จึงทำให้มีค่าใช้จ่ายในการเดินทางมากขึ้น เมื่อเทียบกับปีที่ผ่านมา
</t>
  </si>
  <si>
    <t xml:space="preserve">ต้นทุนต่อหน่วยเพิ่มขึ้น ร้อยละ 75.39  เหตุผลเนื่องจาก ในปีงบประมาณ 2555 มีการพัฒนาและตรวจประเมินรับรองสถานประกอบการด้านเครื่องมือแพทย์ในพื้นที่ต่างจังหวัดเป็นจำนวนที่เพิ่มขึ้น จึงทำให้มีค่าใช้จ่ายในการเดินทางมากขึ้น เมื่อเทียบกับปีที่ผ่านมา
</t>
  </si>
  <si>
    <t xml:space="preserve">ต้นทุนต่อหน่วยเพิ่มขึ้น ร้อยละ45.79 เหตุผลเนื่องจาก ค่าน้ำมันในการเดินทางเพิ่มมากขึ้นประกอบกับระยะทางในการเดินทางไปตรวจสอบเรื่องร้องเรียนมีระยะทางที่ไกล จึงส่งผลให้ค่าใช้จ่ายในการตรวจสอบเรื่องร้องเรียนสถานประกอบการด้านเครื่องมือแพทย์เพิ่มมากขึ้น ส่งผลให้ต้นทุนต่อหน่วยในปีงบประมาณ 2555 มากกว่า ปีงบประมาณ 2554
</t>
  </si>
  <si>
    <t>ต้นทุนต่อหน่วยลดลง ร้อยละ 51.60 เหตุผลเนื่องจาก คณะรัฐมนตรีได้ให้ความเห็นชอบกฎกระทรวงด้านเครื่องมือแพทย์จำนวน 5 ฉบับ จึงทำให้กฎหมายลำดับรองที่เกี่ยวข้องกับกฎกระทรวงดังกล่าวสามารถออกตามมาได้จึงทำให้มีปริมาณงานที่เพิ่มขึ้นเมื่อเปรียบเทียบกับปีก่อน</t>
  </si>
  <si>
    <t>ต้นทุนต่อหน่วยเพิ่มขึ้น ร้อยละ 49.00 เหตุผลเนื่องจาก จำนวนตัวอย่างที่ส่งวิเคราะห์ในปีงบประมาณ 2555 มีจำนวนลดลงจึงส่งผลให้ต้นทุนต่อหน่วยในปีงบประมาณ 2555 มากกว่า ปีงบประมาณ 2554</t>
  </si>
  <si>
    <t>ต้นทุนต่อหน่วยเพิ่มขึ้น ร้อยละ 89.48 เหตุผลเนื่องจาก ในปีงบประมาณ 2555 เป็นการตรวจสอบสถานประกอบการด้านเครื่องมือแพทย์ ณ ต่างจังหวัดเป็นส่วนใหญ่ ซึ่งมีค่าใช้จ่ายค่อนข้างมาก จึงส่งผลให้ต้นทุนต่อหน่วยในปีงบประมาณ 2555 มากกว่า ปีงบประมาณ 2554</t>
  </si>
  <si>
    <t>ต้นทุนต่อหน่วยเพิ่มขึ้น ร้อยละ 77.42 เหตุผลเนื่องจาก  เนื่องจากในปีงบประมาณ 2555 เป็นการพัฒนาและตรวจประเมินรับรองสถานประกอบการด้านเครื่องมือแพทย์ ณ ต่างจังหวัดเป็นส่วนใหญ่ ซึ่งมีค่าใช้จ่ายค่อนข้างมาก จึงส่งผลให้ต้นทุนต่อหน่วยในปีงบประมาณ 2555 มากกว่า ปีงบประมาณ 2554</t>
  </si>
  <si>
    <t>ต้นทุนต่อหน่วยเพิ่มขึ้น ร้อยละ 67.15 เหตุผลเนื่องจาก  เหตุผลดังนี้
1. มีค่าใช้จ่ายในการจ้างเหมาผู้ช่วยปฏิบัติงานเพิ่มเติม เนื่องจากปรับวิธีการทำงานให้ระบบงานมีคุณภาพมากขึ้น จัดระบบเอกสารในการสืบค้นเพิ่มความรวดเร็วในการพิจารณา ประมวลผลการตรวจวิเคราะห์  การประสานงานกับผู้ประกอบการนำเข้าผลิตภัณฑ์สุขภาพที่พบการฝ่าฝืนกฎหมาย
2. มีค่าใช้จ่ายสำหรับการเดินทางไปตรวจสอบการถอนอายัดผลิตภัณฑ์สุขภาพในส่วนภูมิภาคเพิ่มขึ้น</t>
  </si>
  <si>
    <t>ต้นทุนต่อหน่วยเพิ่มขึ้น ร้อยละ 28.66 เหตุผลเนื่องจาก การรับจดแจ้งเครื่องสำอางมีการปรับกฎระเบียบให้ต้องมีการแจ้งข้อมูลเพิ่ม 3 รายการได้แก่ วิธีใช้  ขนาดบรรจุและลักษณะทางกายภาพของผลิตภัณฑ์และภาชนะบรรจุพร้อมภาพประกอบ จึงจำเป็นต้องมีการพัฒนาระบบ IT เพื่อรองรับข้อมูลดังกล่าว</t>
  </si>
  <si>
    <t>ต้นทุนต่อหน่วยเพิ่มขึ้น ร้อยละ 67.66 เหตุผลเนื่องจาก การดำเนินการปรับปรุงกฎหมายระเบียบหลักเกณฑ์จำเป็นต้องจัดประชุมแลกเปลี่ยนเรียนรู้ระหว่างผู้เชี่ยวชาญเพื่อจัดทำและพัฒนาหลักเกณฑ์ และเนื่องจากการจดแจ้งเครื่องสำอางดำเนินการทั่วประเทศเมื่อมีการปรับแก้ไขกฎหมายแล้วจำเป็นต้องมีการเผยแพร่ประชาสัมพันธ์ให้ผู้ประกอบการ  และผู้ปฏิบัติงานภาครัฐทั่วประเทศมีความเข้าใจในกฎระเบียบดังกล่าว</t>
  </si>
  <si>
    <t>ต้นทุนต่อหน่วยเพิ่มขึ้น ร้อยละ 28.98 เหตุผลเนื่องจาก ผู้ประกอบการรายใหม่ที่จะเริ่มประกอบการผลิตหรือนำเข้าเครื่องสำอางต้องมาขอเลข ID ก่อนเริ่มประกอบการ ซึ่งจำเป็นต้องมีเจ้าหน้าที่เฉพาะเพื่อตรวจสอบหลักฐานข้อมูลให้ถูกต้อง  และจำเป็นต้องใช้อุปกรณ์คอมพิวเตอร์ที่ทันสมัย เพื่อความรวดเร็วในการปฏิบัติงาน</t>
  </si>
  <si>
    <t>ต้นทุนต่อหน่วยเพิ่มขึ้น ร้อยละ 59.47 เหตุผลเนื่องจาก การพัฒนากฎระเบียบให้เป็นมาตรฐานสากล  และการบังคับใช้กฎหมายจำเป็นต้องมีการส่งตัวอย่าง เพื่อตรวจวิเคราะห์ประกอบการพัฒนามาตรฐานและประกอบการดำเนินคดี  ซึ่งในการตรวจวิเคราะห์สารบางรายการกรมวิทยาศาสตร์การแพทย์ไม่สามารถตรวจวิเคราะห์ได้จำเป็นต้องใช้หน่วยงานอื่นในการตรวจวิเคราะห์</t>
  </si>
  <si>
    <t>ต้นทุนต่อหน่วยลดลง ร้อยละ 50.77 เหตุผลเนื่องจาก การค้นคว้าข้อมูลเพื่อเฝ้าระวังความเสี่ยงดำเนินการได้สะดวกรวดเร็วมากขึ้น</t>
  </si>
  <si>
    <t xml:space="preserve">ต้นทุนต่อหน่วยเพิ่มขึ้น ร้อยละ 140.21 เหตุผลเนื่องจาก ปัญหาในการร้องเรียน และการประกอบการด้านเครื่องสำอางมีความซับซ้อนมากขึ้นการดำเนินงานแต่ละเรื่องให้แล้วเสร็จต้องใช้เวลาในการดำเนินงานนานขึ้น </t>
  </si>
  <si>
    <t>ต้นทุนต่อหน่วยเพิ่มขึ้น ร้อยละ 342.02 เหตุผลเนื่อง จากการประกอบการด้านเครื่องสำอางมีความซับซ้อนมากขึ้น  การสรุปเสนอเรื่องต้องใช้ระยะเวลาในการดำเนินงาน  ในการตรวจจับรายใหญ่ต้องเสียค่าใช้จ่ายในการขนย้ายของกลางมาเก็บรักษาที่สำนักงานคณะกรรมการอาหารและยา  และเมื่อคดีสิ้นสุดจะต้องมีค่าใช้จ่ายในการดำเนินงานทำลายของกลาง</t>
  </si>
  <si>
    <t>ต้นทุนต่อหน่วยเพิ่มขึ้น ร้อยละ 45.56 เหตุผลเนื่องจาก การดำเนินงานตรวจสอบเฝ้าระวังเจ้าหน้าที่ผู้ตรวจต้องมีความพร้อมในการปฏิบัติงาน  มีอุปกรณ์ที่พร้อมในการเชื่อมโยงฐานข้อมูลเพื่อการตรวจสอบกับระบบ Logistic ด้านเครื่องสำอาง</t>
  </si>
  <si>
    <t>ต้นทุนต่อหน่วยเพิ่มขึ้น ร้อยละ 1,095.89 เหตุผลเนื่องจาก ปัญหาในการร้องเรียน และการประกอบการด้านเครื่องสำอางมีความซับซ้อนมากขึ้นการดำเนินงานแต่ละเรื่องให้แล้วเสร็จต้องใช้เวลาในการดำเนินงานนานขึ้น ในการเข้าตรวจสอบสถานที่ในบางกรณีต้องมีการตรวจสอบเฝ้าระวังสถานที่เพื่อสืบพฤติกรรมของผู้ประกอบการเป็นเวลานาน  และต้องขอความร่วมมือจากเจ้าหน้าที่ตำรวจ  และขอหมายศาลในการเข้าตรวจ</t>
  </si>
  <si>
    <t>ต้นทุนต่อหน่วยเพิ่มขึ้น ร้อยละ 50.99 เหตุผลเนื่องจาก การพัฒนาสถานประกอบการมีสภาพการดำเนินการทั่วประเทศจำเป็นต้องมีการพัฒนาบุคลากรภาครัฐทั่วประเทศให้มีความรู้ความเข้าใจในการพัฒนาสถานประกอบการและต้องพัฒนาผู้ประกอบการให้มีความรู้ความเข้าใจเพื่อเตรียมการพัฒนาสถานประกอบการเพื่อรองรับ  AEC</t>
  </si>
  <si>
    <t>ต้นทุนต่อหน่วยเพิ่มขึ้น ร้อยละ 40.51 เหตุผลเนื่องจาก เนื่องจากการพัฒนาการประกอบการผลิตเครื่องสำอางของประเทศไทย กลุ่มควบคุมเครื่องสำอางจึงดำเนินการพัฒนาหลักเกณฑ์การผลิตเครื่องสำอางเบื้องต้น  เพื่อเป็นแนวทางให้ผู้ประกอบการผลิตเครื่องสำอางใช้ในการพัฒนาสถานประกอบการ  ซึ่งการพัฒนาหลักเกณฑ์จำเป็นต้องรับฟังความคิดเห็นจากทุกๆฝ่ายที่เกี่ยวข้อง</t>
  </si>
  <si>
    <t>ต้นทุนต่อหน่วยเพิ่มขึ้น ร้อยละ 27.29  เหตุผลเนื่องจาก  การรับจดแจ้งเครื่องสำอางมีการปรับกฎระเบียบให้ต้องมีการแจ้งข้อมูลเพิ่ม 3 รายการได้แก่ วิธีใช้  ขนาดบรรจุและลักษณะทางกายภาพของผลิตภัณฑ์และภาชนะบรรจุพร้อมภาพประกอบ จึงจำเป็นต้องมีการพัฒนาระบบ IT เพื่อรองรับข้อมูลดังกล่าว</t>
  </si>
  <si>
    <t>ต้นทุนต่อหน่วยเพิ่มขึ้น ร้อยละ 34.21 เหตุผลเนื่องจาก การดำเนินการปรับปรุงกฎหมายระเบียบหลักเกณฑ์จำเป็นต้องจัดประชุมแลกเปลี่ยนเรียนรู้ระหว่างผู้เชี่ยวชาญเพื่อจัดทำและพัฒนาหลักเกณฑ์ และเนื่องจากการจดแจ้งเครื่องสำอางดำเนินการทั่วประเทศเมื่อมีการปรับแก้ไขกฎหมายแล้วจำเป็นต้องมีการเผยแพร่ประชาสัมพันธ์ให้ผู้ประกอบการ  และผู้ปฏิบัติงานภาครัฐทั่วประเทศมีความเข้าใจในกฎระเบียบดังกล่าว</t>
  </si>
  <si>
    <t>ต้นทุนต่อหน่วยเพิ่มขึ้น ร้อยละ 26.58  เหตุผลเนื่องจาก ผู้ประกอบการรายใหม่ที่จะเริ่มประกอบการผลิตหรือนำเข้าเครื่องสำอางต้องมาขอเลข ID ก่อนเริ่มประกอบการซึ่งจำเป็นต้องมีเจ้าหน้าที่เฉพาะเพื่อตรวจสอบหลักฐานข้อมูลให้ถูกต้อง  และจำเป็นต้องใช้อุปกรณ์คอมพิวเตอร์ที่ทันสมัยเพื่อความรวดเร็วในการปฏิบัติงาน</t>
  </si>
  <si>
    <t>ต้นทุนต่อหน่วยเพิ่มขึ้น ร้อยละ 23.98  เหตุผลเนื่องจาก การดำเนินงานตรวจสอบเฝ้าระวังเจ้าหน้าที่ผู้ตรวจต้องมีความพร้อมในการปฏิบัติงาน  มีอุปกรณ์ที่พร้อมในการเชื่อมโยงฐานข้อมูลเพื่อการตรวจสอบกับระบบ Logistic ด้านเครื่องสำอาง</t>
  </si>
  <si>
    <t>ต้นทุนต่อหน่วยเพิ่มขึ้น ร้อยละ 25.33  เหตุผลเนื่องจาก การพัฒนาสถานประกอบการมีสภาพการดำเนินการทั่วประเทศจำเป็นต้องมีการพัฒนาบุคลากรภาครัฐทั่วประเทศให้มีความรู้ความเข้าใจในการพัฒนาสถานประกอบการและต้องพัฒนาผู้ประกอบการให้มีความรู้ความเข้าใจเพื่อเตรียมการพัฒนาสถานประกอบการเพื่อรองรับ  AEC</t>
  </si>
  <si>
    <t>ต้นทุนต่อหน่วยลดลง ร้อยละ 37.16 เหตุผลเนื่องจากกฎหมายที่ใช้บังคับในปีงบประมาณ 2555 ได้ผ่านกระบวนการรับฟังความคิดเห็นและปรับปรุงกฎหมายในปีงบประมาณ 2554 การดำเนินการในปีงบประมาณ 2555 เป็นขั้นตอนของการเสนอออกกฎหมาย ต้นทุนต่อหน่วยจึงลดลง</t>
  </si>
  <si>
    <t>ต้นทุนต่อหน่วยเพิ่มขึ้น ร้อยละ 45.52 เหตุผลเนื่องจาก กลุ่มควบคุมวัตถุอันตรายได้จัดทำหลักเกณฑ์การดำเนินการกับผู้กระทำฝ่าฝืนพระราชบัญญัติวัตถุอันตราย พ.ศ.2535 ขึ้น เพื่อใช้เป็นแนวทางในการดำเนินงาน โดยเริ่มใช้ในปีงบประมาณ 2555 จึงส่งผลต่อจำนวนเรื่องที่มีการดำเนินการกับผู้ฝ่าฝืนกฎหมาย ต้นทุนต่อหน่วยจึงเพิ่มขึ้น</t>
  </si>
  <si>
    <t>ต้นทุนต่อหน่วยลดลง ร้อยละ 20.39 เหตุผลเนื่องจาก จำนวนเรื่องร้องเรียนที่เข้ามามีจำนวนเพิ่มขึ้น ซึ่งไม่สามารถกำหนดได้ และมีความยากง่ายในการดำเนินงานต่างกัน ขณะที่ต้องเร่งรัดดำเนินการภายในเวลาที่กำหนด ต้นทุนต่อหน่วยจึงลดลง</t>
  </si>
  <si>
    <t xml:space="preserve">ต้นทุนต่อหน่วยลดลง ร้อยละ 30.21 เหตุผลเนื่องจาก ในปีงบประมาณ 2554 มีการจัดประชุมสัมมนาผู้ผลิตวัตถุอันตรายเพื่อชี้แจงหลักเกณฑ์และรับฟังความคิดเห็น ส่วนปีงบประมาณ 2555 เป็นขั้นตอนของการจัดทำปรับปรุงร่างประกาศ GMP เสนออนุกรรมการและคณะกรรมการวัตถุอันตราย ต้นทุนต่อหน่วยจึงลดลง
</t>
  </si>
  <si>
    <t>สถานประกอบการผลิตภัณฑ์สุขภาพชุมชน ได้รับการตรวจสอบตามกฎหมาย</t>
  </si>
  <si>
    <t>กฎหมาย ระเบียบต่าง ๆ ด้านวัตถุเสพติดทันต่อสถานการณ์ปัจจุบัน</t>
  </si>
  <si>
    <t>กฎหมาย ระเบียบต่าง ๆ ด้านยาทันต่อสถานการณ์ปัจจุบัน</t>
  </si>
  <si>
    <t>กฎหมาย ระเบียบต่าง ๆ ด้านอาหารทันต่อสถานการณ์ปัจจุบัน</t>
  </si>
  <si>
    <t>กฎหมาย ระเบียบต่าง ๆ ด้านเครื่องมือแพทย์ทันต่อสถานการณ์ปัจจุบัน</t>
  </si>
  <si>
    <t>กฎหมาย ระเบียบต่าง ๆ ด้านเครื่องสำอางทันต่อสถานการณ์ปัจจุบัน</t>
  </si>
  <si>
    <t>กฎหมาย ระเบียบต่าง ๆ ด้านวัตถุอันตรายทันต่อสถานการณ์ปัจจุบัน</t>
  </si>
  <si>
    <t>ค่าใช้จ่ายบุคลากร</t>
  </si>
  <si>
    <t>ค่าใช้จ่ายด้านการฝึกอบรม</t>
  </si>
  <si>
    <t>ค่าใช้จ่ายเดินทาง</t>
  </si>
  <si>
    <t>ค่าตอบแทน ใช้สอยและวัสดุ</t>
  </si>
  <si>
    <t>ค่าใช้จ่ายอื่น</t>
  </si>
  <si>
    <t>2. สำนักอาหาร</t>
  </si>
  <si>
    <t xml:space="preserve">4. กลุ่มควบคุมเครื่องสำอาง </t>
  </si>
  <si>
    <t xml:space="preserve">5. กลุ่มควบคุมวัตถุอันตราย </t>
  </si>
  <si>
    <t xml:space="preserve">7. สำนักด่านอาหารและยา </t>
  </si>
  <si>
    <t>ต้นทุนผลผลิตประจำปีงบประมาณ พ.ศ. 2554 (ต.ค. 53 - ก.ย. 54)</t>
  </si>
  <si>
    <t>ต้นทุนผลผลิตประจำปีงบประมาณ พ.ศ. 2555 (ต.ค. 54 - ก.ย. 55)</t>
  </si>
  <si>
    <t>ผลการเปรียบเทียบ</t>
  </si>
  <si>
    <t>ต้นทุนรวม เพิ่ม/(ลด) %</t>
  </si>
  <si>
    <t>หน่วยนับ เพิ่ม/(ลด) %</t>
  </si>
  <si>
    <t>ต้นทุนต่อหน่วย เพิ่ม/(ลด) %</t>
  </si>
  <si>
    <t xml:space="preserve">ตารางที่ 8 เปรียบเทียบผลการคำนวณต้นทุนกิจกรรมหลักแยกตามแหล่งเงิน                                                 </t>
  </si>
  <si>
    <t>ตารางเปรียบเทียบผลการคำนวณต้นทุนผลผลิตระหว่างปีงบประมาณ พ.ศ. 2554 และปีงบประมาณ พ.ศ. 2555</t>
  </si>
  <si>
    <t xml:space="preserve">ตารางที่ 7 เปรียบเทียบผลการคำนวณต้นทุนกิจกรรมย่อยแยกตามแหล่งเงิน  </t>
  </si>
  <si>
    <t xml:space="preserve"> ตารางที่ 9 เปรียบเทียบผลการคำนวณต้นทุนผลผลิตย่อยแยกตามแหล่งเงิน</t>
  </si>
  <si>
    <t xml:space="preserve"> -</t>
  </si>
  <si>
    <t>รวมต้นทุนคงที่</t>
  </si>
  <si>
    <t>ต้นทุนคงที่</t>
  </si>
  <si>
    <t>ต้นทุนผันแปร</t>
  </si>
  <si>
    <t>ค่าใช้จ่ายทางตรง ปีงบประมาณ พ.ศ. 2555</t>
  </si>
  <si>
    <t>รวมต้นทุนผันแปร</t>
  </si>
  <si>
    <t>ต้นทุนรวมทั้งสิ้น</t>
  </si>
  <si>
    <t>ค่าเสื่อมราคาและค่าตัดจำหน่าย</t>
  </si>
  <si>
    <t>ค่าใช้จ่ายทางตรง ปีงบประมาณ พ.ศ. 2554</t>
  </si>
  <si>
    <t>ตารางที่ 11 รายงานเปรียบเทียบต้นทุนทางตรงตามศูนย์ต้นทุนแยกตามประเภทค่าใช้จ่ายและลักษณะของต้นทุน (คงที่/ผันแปร)</t>
  </si>
  <si>
    <t xml:space="preserve">ตารางเปรียบเทียบผลการคำนวณต้นทุนผลผลิตระหว่างปีงบประมาณ พ.ศ. 2554 และปีงบประมาณ พ.ศ. 2555 
</t>
  </si>
  <si>
    <t>ต้นทุนคงที่เพิ่ม/(ลด)%</t>
  </si>
  <si>
    <t>ต้นทุนผันแปรเพิ่ม/(ลด)%</t>
  </si>
  <si>
    <t>ต้นทุนรวมเพิ่ม/(ลด)%</t>
  </si>
  <si>
    <t>ตารางที่ 12 รายงานเปรียบเทียบต้นทุนทางอ้อมตามลักษณะของต้นทุน (คงที่/ผันแปร)</t>
  </si>
  <si>
    <t>ต้นทุนทางอ้อม</t>
  </si>
  <si>
    <t>ปีงบประมาณ พ.ศ.2554</t>
  </si>
  <si>
    <t>ค่าสาธารณูป โภค</t>
  </si>
  <si>
    <t>ค่าจ้างเหมาบริการ (ส่วนกลาง) *</t>
  </si>
  <si>
    <t>หมายเหตุ : ต้นทุนคงที่ หมายถึง ต้นทุนที่ไม่ได้เปลี่ยนแปลงไปตามปริมาณกิจกรรมหรือผลผลิตของหน่วยงาน</t>
  </si>
  <si>
    <t xml:space="preserve">                   ต้นทุนผันแปร หมายถึง ต้นทุนที่เปลี่ยนแปลงไปตามปริมาณกิจกรรมหรือผลผลิตของหน่วยงาน</t>
  </si>
  <si>
    <t>ปีงบประมาณ พ.ศ.2555</t>
  </si>
  <si>
    <r>
      <t>ตารางที่ 10</t>
    </r>
    <r>
      <rPr>
        <b/>
        <sz val="16"/>
        <rFont val="TH SarabunPSK"/>
        <family val="2"/>
      </rPr>
      <t xml:space="preserve">  รายงานต้นทุนผลผลิตหลักแยกตามแหล่งเงิน</t>
    </r>
  </si>
  <si>
    <t>การวิเคราะห์สาเหตุของการเปลี่ยนแปลงของต้นทุนต่อหน่วยกิจกรรมย่อย  (อธิบายเฉพาะต้นทุนต่อหน่วยกิจกรรมย่อยที่เปลี่ยนแปลงอย่างมีสาระสำคัญ)</t>
  </si>
  <si>
    <t xml:space="preserve">สาเหตุของการเปลี่ยนแปลงของต้นทุนต่อหน่วยกิจกรรมย่อย </t>
  </si>
  <si>
    <t>ต้นทุนต่อหน่วยเพิ่มขึ้น ร้อยละ  เหตุผลเนื่องจาก</t>
  </si>
  <si>
    <t xml:space="preserve"> ตารางที่ 9  เปรียบเทียบผลการคำนวณต้นทุนผลผลิตย่อยแยกตามแหล่งเงิน (ต่อ)</t>
  </si>
  <si>
    <t xml:space="preserve">              การวิเคราะห์สาเหตุของการเปลี่ยนแปลงของต้นทุนต่อหน่วยผลผลิตย่อย   (อธิบายเฉพาะต้นทุนต่อหน่วยผลผลิตย่อยที่เปลี่ยนแปลงอย่างมีสาระสำคัญ)</t>
  </si>
  <si>
    <t>ผลผลิตย่อยที่ 1</t>
  </si>
  <si>
    <t>ผลผลิตย่อยที่ 2</t>
  </si>
  <si>
    <t>ผลผลิตย่อยที่ 3</t>
  </si>
  <si>
    <t>ผลผลิตย่อยที่ 4</t>
  </si>
  <si>
    <t>ผลผลิตย่อยที่ 5</t>
  </si>
  <si>
    <t>ผลผลิตย่อยที่ 6</t>
  </si>
  <si>
    <t>ผลผลิตย่อยที่ 7</t>
  </si>
  <si>
    <t>ผลผลิตย่อยที่ 8</t>
  </si>
  <si>
    <t>ผลผลิตย่อยที่ 9</t>
  </si>
  <si>
    <t>ผลผลิตย่อยที่ 10</t>
  </si>
  <si>
    <t>ตารางที่ 10 เปรียบเทียบผลการคำนวณต้นทุนผลผลิตหลักแยกตามแหล่งเงิน</t>
  </si>
  <si>
    <t>การวิเคราะห์สาเหตุของการเปลี่ยนแปลงของต้นทุนต่อหน่วยผลผลิตหลัก  (อธิบายเฉพาะต้นทุนต่อหน่วยผลผลิตหลักที่เปลี่ยนแปลงอย่างมีสาระสำคัญ)</t>
  </si>
  <si>
    <t>สาเหตุของการเปลี่ยนแปลงของต้นทุนต่อหน่วยผลผลิตหลัก</t>
  </si>
  <si>
    <t xml:space="preserve">              การวิเคราะห์สาเหตุของการเปลี่ยนแปลงของต้นทุนต่อหน่วยผลผลิตหลัก    (อธิบายเฉพาะต้นทุนต่อหน่วยผลผลิตหลักที่เปลี่ยนแปลงอย่างมีสาระสำคัญ)</t>
  </si>
  <si>
    <t>ผลผลิตหลักที่ 1</t>
  </si>
  <si>
    <t>ผลผลิตหลักที่ 2</t>
  </si>
  <si>
    <t>ผลผลิตหลักที่  3</t>
  </si>
  <si>
    <t>ต้นทุนต่อหน่วยลดลงร้อยละ  60.08</t>
  </si>
  <si>
    <t xml:space="preserve">ต้นทุนต่อหน่วยลดลง ร้อยละ 30.71 เหตุผลเนื่องจาก สำนักยา ได้มีการปรับเปลี่ยนรูปแบบการต่ออายุใบอนุญาตลง โดยจากเดิมผู้ประกอบการจะมาติดต่อที่สำนักงานคณะกรรมการอาหารและยา ปรับเปลี่ยนเป็นการต่ออายุทางไปรษณีย์ โดยชำระเงินผ่านช่องทาง ธนาคารไทยพาณิชย์ ทดแทนการมาชำระเงินที่ สำนักงานฯ ทำให้ค่าใช้จ่ายในการดำเนินการลดลง 
</t>
  </si>
  <si>
    <t xml:space="preserve">ต้นทุนต่อหน่วยลดลง ร้อยละ 26.17 เหตุผลเนื่องจาก  สำนักยา ได้มีการปรับเปลี่ยนรูปแบบการต่ออายุใบอนุญาตลง โดยจากเดิมผู้ประกอบการจะมาติดต่อที่สำนักงานคณะกรรมการอาหารและยา ปรับเปลี่ยนเป็นการต่ออายุทางไปรษณีย์ โดยชำระเงินผ่านช่องทาง ธนาคารไทยพาณิชย์ ทดแทนการมาชำระเงินที่ สำนักงานฯ ทำให้ค่าใช้จ่ายในการดำเนินการลดลง </t>
  </si>
  <si>
    <t xml:space="preserve">ต้นทุนต่อหน่วยลดลง ร้อยละ 61.61 เหตุผลเนื่องจาก เหตุผลดังนี้  
1) การปรับเปลี่ยนค่าการปันส่วนที่เปลี่ยนไปของภาพรวมการดำเนินงานทั้งหมด
2) การใช้จ่ายงบประมาณไม่เป็นไปตามแผนที่กำหนด เนื่องจากไม่สามารถจัดจ้างเจ้าหน้าที่เพิ่มเติม  เพื่อมาปฏิบัติงานได้ทำให้ต้นทุนการดำเนินงานลดลง (ปัจจุบันเจ้าหน้าที่จำนวน 2 คน) ซึ่งส่งผลต่อประสิทธิภาพและผลการดำเนินงานที่ลดลง
</t>
  </si>
  <si>
    <t xml:space="preserve">ต้นทุนต่อหน่วยลดลง ร้อยละ 76.63 เหตุผลเนื่องจาก เหตุผลดังนี้  
1) การปรับเปลี่ยนค่าการปันส่วนที่เปลี่ยนไปของภาพรวมการดำเนินงานทั้งหมด
2) การใช้จ่ายงบประมาณไม่เป็นไปตามแผนที่กำหนด เนื่องจากไม่สามารถจัดจ้างเจ้าหน้าที่เพิ่มเติม  เพื่อมาปฏิบัติงานได้ทำให้ต้นทุนการดำเนินงานลดลง (ปัจจุบันเจ้าหน้าที่จำนวน 2 คน) ซึ่งส่งผลต่อประสิทธิภาพและผลการดำเนินงานที่ลดลง
</t>
  </si>
  <si>
    <t xml:space="preserve">ต้นทุนต่อหน่วยเพิ่มขึ้น ร้อยละ 101.20 เหตุผลเนื่องจาก เหตุผลดังนี้
1) การปรับเปลี่ยนค่าการปันส่วนที่เปลี่ยนไปของภาพรวมการดำเนินงานทั้งหมด รวมถึงการปันส่วนค่าใช้จ่ายจากส่วนงานสนับสนุนที่มากกว่าปี 2554 ถึง 2 เท่า
2) ปี 2555 มีค่าใช้จ่ายในการจัดทำโครงการรองรับการปรับปรุงกฎหมายและระเบียบการปฏิบัติงานมากกว่าปี 2554 ถึงร้อยละ 42.74 แม้ว่าจำนวนโครงการจะน้อยกว่าปี 2554 จำนวน 3 โครงการ โดยมีค่าใช้จ่ายรวมทั้งสิ้น 12,657,498.91 บาท ได้แก่ 1)โครงการจัดทำหลักเกณฑ์การขออนุญาตเกี่ยวกับอาหาร   2) โครงการปรับปรุงกฎหมายเพื่อพัฒนาประสิทธิภาพการกำกับดูแลอาหารอย่างยั่งยืน   3) โครงการจัดทำกฎหมายลำดับรองเพื่อรองรับการดำเนินงานตามพระราชบัญญัติอาหารฉบับใหม่  4) โครงการจัดทำมาตรฐานผลิตภัณฑ์เสริมอาหารและการกล่าวอ้างทางโภชนาการและสุขภาพ  5) โครงการศึกษาสถานการณ์คุณภาพมาตรฐานและการใช้ภาชนะบรรจุอาหารเพื่อการปรับปรุงกฎหมายด้านภาชนะบรรจุอาหาร  6) โครงการพัฒนาและปรับปรุงระบบงานกำกับดูแลก่อนออกสู่ตลาด
</t>
  </si>
  <si>
    <t>ต้นทุนต่อหน่วยเพิ่มขึ้น ร้อยละ 117.44  เหตุผลเนื่องจาก เหตุผลดังนี้
1) การปรับเปลี่ยนค่าการปันส่วนที่เปลี่ยนไปของภาพรวมการดำเนินงานทั้งหมด รวมถึงการปันส่วนค่าใช้จ่ายจากส่วนงานสนับสนุนที่มากกว่าปี 2554 ถึง 2 เท่า
2) ปี 2555 มีค่าใช้จ่ายในการจัดทำโครงการรองรับการปรับปรุงกฎหมายและระเบียบการปฏิบัติงานมากกว่าปี 2554 ถึงร้อยละ 42.74 แม้ว่าจำนวนโครงการจะน้อยกว่าปี 2554 จำนวน 3 โครงการ โดยมีค่าใช้จ่ายรวมทั้งสิ้น 12,657,498.91 บาท ได้แก่ 1)โครงการจัดทำหลักเกณฑ์การขออนุญาตเกี่ยวกับอาหาร   2) โครงการปรับปรุงกฎหมายเพื่อพัฒนาประสิทธิภาพการกำกับดูแลอาหารอย่างยั่งยืน   3) โครงการจัดทำกฎหมายลำดับรองเพื่อรองรับการดำเนินงานตามพระราชบัญญัติอาหารฉบับใหม่  4) โครงการจัดทำมาตรฐานผลิตภัณฑ์เสริมอาหารและการกล่าวอ้างทางโภชนาการและสุขภาพ  5) โครงการศึกษาสถานการณ์คุณภาพมาตรฐานและการใช้ภาชนะบรรจุอาหารเพื่อการปรับปรุงกฎหมายด้านภาชนะบรรจุอาหาร  6) โครงการพัฒนาและปรับปรุงระบบงานกำกับดูแลก่อนออกสู่ตลาด</t>
  </si>
  <si>
    <t xml:space="preserve">ต้นทุนต่อหน่วยลดลง ร้อยละ 69.42 เหตุผลเนื่องจาก เหตุผลดังนี้ 
1) การปรับเปลี่ยนค่าการปันส่วนที่เปลี่ยนไปของภาพรวมการดำเนินงานทั้งหมด
 2) ค่าใช้จ่ายการดำเนินงานลดลงเนื่องจากไม่สามารถจัดจ้างเจ้าหน้าที่ตามโครงการจ้างเหมางานตรวจประเมินสถานที่ผลิตอาหารและนำเข้าหรือสั่งอาหารเข้ามาในราชอาณาจักรเพื่อสนับสนุนการดำเนินงานกลุ่มกำกับดูแลก่อนออกสู่ตลาดได้ตามแผนที่กำหนด แต่ผลงานเพิ่มขึ้นสืบเนื่องจากนโยบาย อย. ที่เร่งรัดงานพิจารณาอนุญาตฯ ที่ยังดำเนินงานไม่แล้วเสร็จให้ทันเวลาที่กำหนด สำนักอาหารจึงมีคำสั่งหมุนเวียนข้าราชการมาช่วยปฏิบัติงานในส่วนนี้เพิ่มเติม
</t>
  </si>
  <si>
    <t xml:space="preserve">ต้นทุนต่อหน่วยลดลง ร้อยละ 62.32 เหตุผลเนื่องจาก เหตุผลดังนี้ 
1) การปรับเปลี่ยนค่าการปันส่วนที่เปลี่ยนไปของภาพรวมการดำเนินงานทั้งหมด
 2) ค่าใช้จ่ายการดำเนินงานลดลงเนื่องจากไม่สามารถจัดจ้างเจ้าหน้าที่ตามโครงการจ้างเหมางานตรวจประเมินสถานที่ผลิตอาหารและนำเข้าหรือสั่งอาหารเข้ามาในราชอาณาจักรเพื่อสนับสนุนการดำเนินงานกลุ่มกำกับดูแลก่อนออกสู่ตลาดได้ตามแผนที่กำหนด แต่ผลงานเพิ่มขึ้นสืบเนื่องจากนโยบาย อย. ที่เร่งรัดงานพิจารณาอนุญาตฯ ที่ยังดำเนินงานไม่แล้วเสร็จให้ทันเวลาที่กำหนด สำนักอาหารจึงมีคำสั่งหมุนเวียนข้าราชการมาช่วยปฏิบัติงานในส่วนนี้เพิ่มเติม
</t>
  </si>
  <si>
    <t>ต้นทุนต่อหน่วยเพิ่มขึ้น ร้อยละ 124.77 เหตุผลเนื่องจาก ต้นทุนค่าใช้จ่ายที่เพิ่มขึ้นจากปี 2554 ร้อยละ 133.76 ซึ่งเกิดจากการเพิ่มจำนวนรายการในการตรวจวิเคราะห์ผลิตภัณฑ์ทางห้องปฏิบัติงาน  และเจ้าหน้าที่ในการปฏิบัติงาน รวมถึงโครงการต่าง ๆ เพื่อพัฒนาคุณภาพของผลิตภัณฑ์อาหารทั้งทางตรงและทางอ้อม จำนวน 9 โครงการ ได้แก่ 1) โครงการสำรวจสถานการณ์ความปลอดภัยด้านอาหาร ณ สถานที่จำหน่ายในเขตกรุงเทพมหานคร (ชุดทดสอบเบื้องต้น)  2) โครงการติดตามและส่งเสริมสนับสนุนการผลิตผลิตภัณฑ์ที่เสริมไอโอดีน 3) โครงการเชื่อมโยงเครือข่ายหน่วยเคลื่อนที่เพื่อความปลอดภัยด้านอาหาร(Mobile Unit for Food Safety)  4) โครงการแก้ปัญหาคุณภาพความปลอดภัยของน้ำบริโภคที่ผลิตจากเครื่องจำหน่ายอัตโนมัติแบบครบวงจร 5) โครงการสหกิจศึกษาเพื่อพัฒนาความปลอดภัยอาหาร (FDA Internship) ปี 2555 6) โครงการพัฒนาศักยภาพด้านความรู้ของพนักงานเจ้าหน้าที่ผู้ประกอบการและผู้บริโภคด้านอาหาร (Food Education)    7) โครงการถ่ายทอดความรู้ความปลอดภัยด้านอาหาร (mobile unit)  8) โครงการพัฒนาแผนการสุ่มตัวอย่างเพื่อเฝ้าระวังความปลอดภัยของผลิตภัณฑ์อาหาร 9) โครงการถ่ายโอนภารกิจการตรวจประเมินสถานที่ผลิตอาหารให้กับหน่วยงานเอกชนหรือภาคส่วนอื่นตามมติคณะรัฐมนตรี</t>
  </si>
  <si>
    <t xml:space="preserve">ต้นทุนต่อหน่วยลดลงร้อยละ 44.81 เหตุผลเนื่องจากมีการปรับเปลี่ยนระบบการปฏิบัติงานภายใน รวมทั้งยังไม่สามารถจัดหาเจ้าหน้าที่ปฏิบัติงานเพิ่มเติมได้ ส่งผลต่อประสิทธิภาพการดำเนินงานและการใช้จ่ายงบประมาณที่ไม่เป็นไปตามแผนงาน จะเห็นได้ว่าจำนวนผลงานลดลงจากปี 2554 </t>
  </si>
  <si>
    <t>การวิเคราะห์สาเหตุของการเปลี่ยนแปลงของต้นทุนต่อหน่วยกิจกรรมหลัก  (อธิบายเฉพาะต้นทุนต่อหน่วยกิจกรรมหลักที่เปลี่ยนแปลงอย่างมีสาระสำคัญ)</t>
  </si>
  <si>
    <t>สาเหตุของการเปลี่ยนแปลงของต้นทุนต่อหน่วยกิจกรรมหลัก</t>
  </si>
  <si>
    <t xml:space="preserve">              การวิเคราะห์สาเหตุของการเปลี่ยนแปลงของต้นทุนต่อหน่วยกิจกรรมหลัก   (อธิบายเฉพาะต้นทุนต่อหน่วยกิจกรรมหลักที่เปลี่ยนแปลงอย่างมีสาระสำคัญ)</t>
  </si>
  <si>
    <t>กิจกรรมหลักที่ 1</t>
  </si>
  <si>
    <t>กิจกรรมหลักที่ 2</t>
  </si>
  <si>
    <t>กิจกรรมหลักที่ 3</t>
  </si>
  <si>
    <t>กิจกรรมหลักที่ 4</t>
  </si>
  <si>
    <t>กิจกรรมหลักที่ 5</t>
  </si>
  <si>
    <t>กิจกรรมหลักที่ 6</t>
  </si>
  <si>
    <t>กิจกรรมหลักที่ 7</t>
  </si>
  <si>
    <t>กิจกรรมหลักที่ 8</t>
  </si>
  <si>
    <t>กิจกรรมหลักที่ 9</t>
  </si>
  <si>
    <t>การวิเคราะห์สาเหตุของการเปลี่ยนแปลงของต้นทุนต่อหน่วยผลผลิตย่อย  (อธิบายเฉพาะต้นทุนต่อหน่วยผลผลิตย่อยที่เปลี่ยนแปลงอย่างมีสาระสำคัญ)</t>
  </si>
  <si>
    <t xml:space="preserve">ต้นทุนต่อหน่วยลดลง ร้อยละ 29.95 เหตุผลเนื่องจาก ในปีงบประมาณ  2555 มีการยกระดับยาที่มี  Pseudoephedrine  เป็นส่วนประกอบ  เป็นวัตถุออกฤทธิ์ในประเภท  2  นั้น  เจ้าหน้าที่ต้องออกไปตรวจสอบและสำรวจยอดคงเหลือของยาว่ามีอยู่ในท้องตลาดจำนวนเท่าใด  และมีอยู่ที่สถานที่ผลิต  (โรงงาน)  อีกจำนวนเท่าใด เพื่อนำมาเป็นข้อมูลในการวางแผนการดำเนินการต่อไป  เพื่อให้เกิดผลกระทบกับทั้งประชาชน ผู้ผลิต  และหน่วยงานภาครัฐน้อยที่สุด ดังนั้นเมื่อเจ้าหน้าที่ไปตรวจสอบสถานที่ผลิต (โรงงาน)  ในแต่ละครั้ง  เจ้าหน้าที่จึงถือโอกาสตรวจในหัวข้ออื่น ๆ  เช่น  ตรวจฉลากและเอกสารกำกับยา 
สุ่มเก็บตัวอย่างเพื่อตรวจสอบคุณภาพ  จึงทำให้เจ้าหน้าที่ไม่ต้องเสียค่าใช้จ่ายในการตรวจสอบสถานที่ผลิตยาหลายครั้ง  จึงมีการใช้งบประมาณในการตรวจสอบน้อยลง  ส่งผลให้ต้นทุนต่อหน่วยในภาพรวมลดลงด้วย  </t>
  </si>
  <si>
    <t>ต้นทุนต่อหน่วยลดลง ร้อยละ 57.72 เหตุผลเนื่องจากในปีงบประมาณ  2555  พบปัญหาเกี่ยวกับการใช้ผลิตภัณฑ์วัตถุเสพติดน้อยกว่าปีงบประมาณ  2554  มาก  (ปี 2555  พบ  3  เรื่อง  ปี  2554  พบ  8  เรื่อง)  เจ้าหน้าที่จึงทำหน้าที่ในส่วนนี้น้อยลงกว่าครึ่ง  จึงมีผลทำให้ในปีงบประมาณ  2555  ใช้งบประมาณในกิจกรรมย่อยนี้น้อย ส่งผลให้ต้นทุนต่อหน่วยในภาพรวมจึงลดลงกว่าครึ่งเช่นกัน</t>
  </si>
  <si>
    <t xml:space="preserve">   -</t>
  </si>
  <si>
    <t>ศูนย์ต้นทุนสนับสนุนกิจกรรมหลักที่ 19</t>
  </si>
  <si>
    <r>
      <rPr>
        <b/>
        <u val="single"/>
        <sz val="16"/>
        <rFont val="TH SarabunPSK"/>
        <family val="2"/>
      </rPr>
      <t xml:space="preserve"> ตารางที่ 11</t>
    </r>
    <r>
      <rPr>
        <b/>
        <sz val="16"/>
        <rFont val="TH SarabunPSK"/>
        <family val="2"/>
      </rPr>
      <t xml:space="preserve">  รายงานเปรียบเทียบต้นทุนทางตรงตามศูนย์ต้นทุนแยกตามประเภทค่าใช้จ่ายและลักษณะของต้นทุน (คงที่/ผันแปร)</t>
    </r>
  </si>
  <si>
    <t>การวิเคราะห์สาเหตุของการเปลี่ยนแปลงของต้นทุนทางอ้อม  (อธิบายเฉพาะต้นทุนต่อหน่วยของต้นทุนทางอ้อมหลักที่เปลี่ยนแปลงอย่างมีสาระสำคัญ)</t>
  </si>
  <si>
    <t>สาเหตุของการเปลี่ยนแปลงของต้นทุนทางอ้อม</t>
  </si>
  <si>
    <t>เรื่อง (8)</t>
  </si>
  <si>
    <t xml:space="preserve">ต้นทุนต่อหน่วยลดลง ร้อยละ 6.93 (ต้นทุนต่อหน่วยลดลงไม่เกิน ร้อยละ 20 จึงไม่วิเคราะห์สาเหตุ)
</t>
  </si>
  <si>
    <t xml:space="preserve">ต้นทุนต่อหน่วยเพิ่มขึ้น ร้อยละ 6.90 (ต้นทุนต่อหน่วยลดลงไม่เกิน ร้อยละ 20 จึงไม่วิเคราะห์สาเหตุ)
</t>
  </si>
  <si>
    <t xml:space="preserve">ต้นทุนต่อหน่วยลดลงร้อยละ 11.57 (ต้นทุนต่อหน่วยเพิ่มขึ้นไม่เกิน ร้อยละ 20 จึงไม่วิเคราะห์สาเหตุ)
</t>
  </si>
  <si>
    <t>ต้นทุนต่อหน่วยลดลง ร้อยละ 1.53 (ต้นทุนต่อหน่วยลดลงไม่เกิน ร้อยละ 20 จึงไม่วิเคราะห์สาเหตุ)</t>
  </si>
  <si>
    <t>ต้นทุนต่อหน่วยลดลง ร้อยละ 10.93  (ต้นทุนต่อหน่วยลดลงไม่เกิน ร้อยละ 20 จึงไม่วิเคราะห์สาเหตุ)</t>
  </si>
  <si>
    <t xml:space="preserve">ต้นทุนต่อหน่วยลดลง ร้อยละ 4.82 (ต้นทุนต่อหน่วยลดลงไม่เกิน ร้อยละ 20 จึงไม่วิเคราะห์สาเหตุ)
</t>
  </si>
  <si>
    <t>ต้นทุนต่อหน่วยลดลง ร้อยละ 1.70 (ต้นทุนต่อหน่วยลดลงไม่เกิน ร้อยละ 20 จึงไม่วิเคราะห์สาเหตุ)</t>
  </si>
  <si>
    <t xml:space="preserve">เนื่องจากในปีงบประมาณ 2555 ไม่มีการออกหลักเกณฑ์มาตรฐานการผลิตและสถานประกอบการด้านเครื่องมือแพทย์ฉบับใหม่ แต่ได้มีการดำเนินงานในส่วนที่เกี่ยวข้อง จึงมีต้นทุนเกิดขึ้น </t>
  </si>
  <si>
    <t xml:space="preserve">ต้นทุนต่อหน่วยลดลง ร้อยละ 9.96 (ต้นทุนต่อหน่วยลดลงไม่เกิน ร้อยละ 20 จึงไม่วิเคราะห์สาเหตุ)
</t>
  </si>
  <si>
    <t xml:space="preserve">ต้นทุนต่อหน่วยเพิ่มขึ้น ร้อยละ 5.80 (ต้นทุนต่อหน่วยเพิ่มขึ้น ไม่เกิน ร้อยละ 20 จึงไม่วิเคราะห์สาเหตุ)
</t>
  </si>
  <si>
    <t>ต้นทุนต่อหน่วยเพิ่มขึ้น ร้อยละ 3.51 (ต้นทุนต่อหน่วยเพิ่มขึ้นไม่เกิน ร้อยละ 20 จึงไม่วิเคราะห์สาเหตุ)</t>
  </si>
  <si>
    <t xml:space="preserve">ต้นทุนต่อหน่วยเพิ่มขึ้น ร้อยละ (ต้นทุนต่อหน่วยเพิ่มขึ้นไม่เกิน ร้อยละ 20 จึงไม่วิเคราะห์สาเหตุ)
</t>
  </si>
  <si>
    <t>ไม่สามารถคิดต้นทุนต่อหน่วยของกิจกรรมนี้ได้  เนื่องจากทั้ง 2 ปีที่ผ่านมาไม่มีปริมาณผลงานเกิดขึ้นเลย</t>
  </si>
  <si>
    <t>รวมต้นทุนผลผลิต</t>
  </si>
  <si>
    <t xml:space="preserve">ต้นทุนต่อหน่วยลดลง ร้อยละ 31.12 เหตุผลเนื่องจาก นโยบายค่าแรงขั้นต่ำของรัฐบาลที่กำหนดให้ภาคเอกชนเพิ่มค่าแรงขั้นต่ำเพิ่มขึ้นเป็น 300 บาท ในปีงบประมาณ พ.ศ.2555 ส่งผลให้ผู้ประกอบการย้ายฐานการผลิตไปยังประเทศเพื่อนบ้านมากขึ้น จึงทำให้มีผู้ประกอบการมาติดต่อ เพื่อขออนุญาตผลิตสุขภาพน้อยลง ส่งผลให้ปริมาณงานมีจำนวนลดลงอย่างมากเมื่อเทียบกับปีก่อน
</t>
  </si>
  <si>
    <t>ต้นทุนต่อหน่วยเพิ่มขึ้น  ร้อยละ 163.11 เหตุผลเนื่องจาก จากนโยบายค่าแรงขั้นต่ำของรัฐบาลที่กำหนดให้ภาคเอกชนเพิ่มค่าแรงขั้นต่ำเพิ่มขึ้นเป็น 300 บาท ในปีงบประมาณ พ.ศ.2555 ส่งผลให้ผู้ประกอบการย้ายฐานการผลิตไปยังประเทศเพื่อนบ้านมากขึ้น จึงทำให้มีผู้ประกอบการมาติดต่อที่กองควบคุมเครื่องมือแพทย์ เพื่อขออนุญาตผลิตเครื่องมือแพทย์น้อยลง ส่งผลให้ปริมาณงานมีจำนวนลดลงอย่างมากเมื่อเทียบกับปีก่อน</t>
  </si>
  <si>
    <t>ต้นทุนต่อหน่วยเพิ่มขึ้น ร้อยละ 27.73 เหตุผลเนื่องจาก จากนโยบายค่าแรงขั้นต่ำของรัฐบาลที่กำหนดให้ภาคเอกชนเพิ่มค่าแรงขั้นต่ำเพิ่มขึ้นเป็น 300 บาท ในปีงบประมาณ พ.ศ.2555  ส่งผลให้ผู้ประกอบการย้ายฐานการผลิตไปยังประเทศเพื่อนบ้านมากขึ้น จึงทำให้มีผู้ประกอบการมาติดต่อที่กองควบคุมเครื่องมือแพทย์ เพื่อขออนุญาตผลิตเครื่องมือแพทย์น้อยลง ส่งผลให้ปริมาณงานมีจำนวนลดลงอย่างมากเมื่อเทียบกับปีก่อน</t>
  </si>
  <si>
    <t>ต้นทุนต่อหน่วยเพิ่มขึ้น ร้อยละ 147.60  เหตุผลเนื่องจาก จากนโยบายค่าแรงขั้นต่ำของรัฐบาลที่กำหนดให้ภาคเอกชนเพิ่มค่าแรงขั้นต่ำเพิ่มขึ้นเป็น 300 บาท ในปีงบประมาณ พ.ศ.2555 ส่งผลให้ผู้ประกอบการย้ายฐานการผลิตไปยังประเทศเพื่อนบ้านมากขึ้น จึงทำให้มีผู้ประกอบการมาติดต่อที่กองควบคุมเครื่องมือแพทย์ เพื่อขออนุญาตผลิตเครื่องมือแพทย์น้อยลง ส่งผลให้ปริมาณงานมีจำนวนลดลงอย่างมากเมื่อเทียบกับปีก่อน</t>
  </si>
  <si>
    <t>ต้นทุนต่อหน่วยเพิ่มขึ้น ร้อยละ 63.86 เหตุผลเนื่องจาก จากนโยบายค่าแรงขั้นต่ำของรัฐบาลที่กำหนดให้ภาคเอกชนเพิ่มค่าแรงขั้นต่ำเพิ่มขึ้นเป็น 300 บาท ในปีงบประมาณ พ.ศ.2555 ส่งผลให้ผู้ประกอบการย้ายฐานการผลิตไปยังประเทศเพื่อนบ้านมากขึ้น จึงทำให้มีผู้ประกอบการมาติดต่อที่กองควบคุมเครื่องมือแพทย์ เพื่อขออนุญาตผลิตเครื่องมือแพทย์น้อยลง ส่งผลให้ปริมาณงานมีจำนวนลดลงอย่างมากเมื่อเทียบกับปีก่อน</t>
  </si>
  <si>
    <t xml:space="preserve">ต้นทุนต่อหน่วยลดลง ร้อยละ 92.51 เหตุผลเนื่องจาก  ปี 2555 มีค่าใช้จ่ายต้นทุนเพิ่มขึ้นจากปี 2554 เนื่องจากมีการปันส่วนค่าใช้จ่ายและผลงานจากกอง คบ. เรื่องการพัฒนาสถานที่อาหารแปรรูปที่บรรจุในภาชนะพร้อมจำหน่ายตามเกณฑ์ primary GMP จำนวน1,447 ราย </t>
  </si>
  <si>
    <t>ต้นทุนต่อหน่วยลดลง ร้อยละ 59.09  เหตุผลเนื่องจาก  เพื่อเป็นการพัฒนาการประกอบการผลิตเครื่องสำอางของประเทศไทย กลุ่มควบคุมเครื่องสำอางจึงดำเนินการพัฒนาหลักเกณฑ์การผลิตเครื่องสำอางเบื้องต้น  เพื่อเป็นแนวทางให้ผู้ประกอบการผลิตเครื่องสำอางใช้ในการพัฒนาสถานประกอบการ  ซึ่งการพัฒนาหลักเกณฑ์จำเป็นต้องรับฟังความคิดเห็นจากทุกๆ ฝ่ายที่เกี่ยวข้อง</t>
  </si>
  <si>
    <t xml:space="preserve">ต้นทุนต่อหน่วยลดลง ร้อยละ 63.35 เหตุผลเนื่องจาก ในปีงบประมาณ พ.ศ. 2555 อย. มีการดำเนินงานในการพัฒนาสถานที่อาหารแปรรูปที่บรรจุในภาชนะพร้อมจำหน่ายตามเกณฑ์ primary GMP ทั่วประเทศ ส่งผลให้ต้นทุนรวมเพิ่มขึ้น ร้อยละ75.18 และปริมาณผลงานเพิ่มขึ้นสูงถึง ร้อยละ 377.95 เมื่อเทียบกับปีงบประมาณ พ.ศ.2554 ซึ่งในปีงบประมาณ พ.ศ.2554 อย. ไม่มีการดำเนินงานดังกล่าว </t>
  </si>
  <si>
    <t>ต้นทุนต่อหน่วยลดลง ร้อยละ 65.62 เหตุผลเนื่องจาก  ในระหว่างปีงบประมาณ 2554 - 2555 กองยา ได้มีการปรับโครงสร้างจากกองเป็น สำนักยา โดยกำหนดให้มีกลุ่มงานที่รับผิดชอบเกี่ยวกับการออกกฎระเบียบ หลักเกณฑ์ โดยเฉพาะ ซึ่งแต่เดิมการปันส่วนการดำเนินงานจะเป็นการปันส่วนมากจากงบค่าบุคลากรของสำนักยา ซึ่งเดิมทีเป็นการปันส่วนมาจากข้าราชการที่พิจารณาอนุญาตทะเบียนตำรับยา และข้าราชการที่ดำเนินการตรวจสอบเฝ้าระวัง โดยอัตราส่วนของข้าราชการที่ดำเนินการพิจารณาอนุญาตทะเบียนตำรับยา มีจำนวนเกือบ 50 % ของข้าราชการทั้งสำนักยา ทำให้ต้นทุนที่ปันส่วนลงไปในหัวข้อหลักเกณฑ์ทะเบียนลดลงอย่างมาก ในทางกลับกัน หลักเกณฑ์การผลิตยา ยังคงต้องอาศัยความรู้ความสามารถของเจ้าหน้าที่ข้าราชการที่ดำเนินการตรวจสอบเฝ้าระวัง รวมถึงหลักเกณฑ์การผลิตยา ในปีงบประมาณ 2555 จะมีการจ่ายงบประมาณที่สูงมากขึ้นเนื่องด้วย ต้องมีการดำเนินการรับฟังความคิดเห็นจากส่วนต่างๆ มากขึ้น รวมถึงการพัฒนาข้าราชการเพื่อรองรับการตรวจประเมิน ในการเป็นสมาชิก PIC/S member โดยหลักเกณฑ์ PIC/s นี้จะเป็นหลักเกณฑ์มาตรฐานที่ ประเทศในกลุ่ม ASEAN ให้การยอมรับเกี่ยวกับมาตรฐานการผลิตยา ซึ่งหากไม่ได้รับการพัฒนาจนได้รับมาตรฐานนี้ จะกระทบต่อภาคอุตสาหกรรมยาของประเทศไทย</t>
  </si>
  <si>
    <t>ต้นทุนต่อหน่วยลดลง ร้อยละ 80.59 เหตุผลเนื่องจาก ในระหว่างปีงบประมาณ 2554 - 2555 กองยา ได้มีการปรับโครงสร้างจากกองเป็น สำนักยา โดยกำหนดให้มีกลุ่มงานที่รับผิดชอบเกี่ยวกับการออกกฎระเบียบ หลักเกณฑ์ โดยเฉพาะ ซึ่งแต่เดิมการปันส่วนการดำเนินงานจะเป็นการปันส่วนมากจากงบค่าบุคลากรของสำนักยา ซึ่งเดิมทีเป็นการปันส่วนมาจากข้าราชการที่พิจารณาอนุญาตทะเบียนตำรับยา และข้าราชการที่ดำเนินการตรวจสอบเฝ้าระวัง โดยอัตราส่วนของข้าราชการที่ดำเนินการพิจารณาอนุญาตทะเบียนตำรับยา มีจำนวนเกือบ 50 % ของข้าราชการทั้งสำนักยา ทำให้ต้นทุนที่ปันส่วนลงไปในหัวข้อหลักเกณฑ์ทะเบียนลดลงอย่างมาก ในทางกลับกัน หลักเกณฑ์การผลิตยา ยังคงต้องอาศัยความรู้ความสามารถของเจ้าหน้าที่ข้าราชการที่ดำเนินการตรวจสอบเฝ้าระวัง รวมถึงหลักเกณฑ์การผลิตยา ในปีงบประมาณ 2555 จะมีการจ่ายงบประมาณที่สูงมากขึ้นเนื่องด้วย ต้องมีการดำเนินการรับฟังความคิดเห็นจากส่วนต่างๆ มากขึ้น รวมถึงการพัฒนาข้าราชการเพื่อรองรับการตรวจประเมิน ในการเป็นสมาชิก PIC/S member โดยหลักเกณฑ์ PIC/s นี้จะเป็นหลักเกณฑ์มาตรฐานที่ ประเทศในกลุ่ม ASEAN ให้การยอมรับเกี่ยวกับมาตรฐานการผลิตยา ซึ่งหากไม่ได้รับการพัฒนาจนได้รับมาตรฐานนี้ จะกระทบต่อภาคอุตสาหกรรมยาของประเทศไทย</t>
  </si>
  <si>
    <t>พิจารณาดำเนินการเรื่องร้องเรียนสถานประกอบการด้านอาหาร</t>
  </si>
  <si>
    <t>พัฒนาและตรวจประเมินรับรองสถานประกอบการด้านอาหาร</t>
  </si>
  <si>
    <t>กำหนดปรับปรุงหลักเกณฑ์มาตรฐานการผลิตและสถานประกอบการด้านอาหาร</t>
  </si>
  <si>
    <t>พิจารณาอนุญาตเกี่ยวกับผลิตภัณฑ์สุขภาพด้านเครื่องมือแพทย์</t>
  </si>
  <si>
    <t>พิจารณาอนุญาตโฆษณาผลิตภัณฑ์สุขภาพด้านเครื่องมือแพทย์</t>
  </si>
  <si>
    <t>จัดทำ  ปรับปรุงแก้ไขกฎหมาย ระเบียบต่าง ๆ เกี่ยวกับเครื่องมือแพทย์</t>
  </si>
  <si>
    <t>พิจารณาอนุญาตเกี่ยวกับสถานประกอบการด้านเครื่องมือแพทย์</t>
  </si>
  <si>
    <t>ตรวจสอบคุณภาพผลิตภัณฑ์สุขภาพด้านเครื่องมือแพทย์</t>
  </si>
  <si>
    <t>ตรวจสอบการโฆษณาผลิตภัณฑ์สุขภาพด้านเครื่องมือแพทย์</t>
  </si>
  <si>
    <t>ตรวจสอบผลิตภัณฑ์เครื่องมือแพทย์ทางกายภาพ ฉลากและเอกสารที่เกี่ยวข้อง</t>
  </si>
  <si>
    <t>ติดตามเฝ้าระวังความเสี่ยงและอาการไม่พึงประสงค์จากการใช้ผลิตภัณฑ์สุขภาพด้านเครื่องมือแพทย์</t>
  </si>
  <si>
    <t>พิจารณาดำเนินการเรื่องร้องเรียนผลิตภัณฑ์สุขภาพด้านเครื่องมือแพทย์ (รวมการโฆษณา)</t>
  </si>
  <si>
    <t>การดำเนินการผู้ฝ่าฝืนด้านเครื่องมือแพทย์</t>
  </si>
  <si>
    <t>ตรวจสอบเฝ้าระวังสถานประกอบการด้านเครื่องมือแพทย์</t>
  </si>
  <si>
    <t>พิจารณาดำเนินการเรื่องร้องเรียนสถานประกอบการด้านเครื่องมือแพทย์</t>
  </si>
  <si>
    <t>พัฒนาและตรวจประเมินรับรองสถานประกอบการด้านเครื่องมือแพทย์</t>
  </si>
  <si>
    <t>กำหนดปรับปรุงหลักเกณฑ์มาตรฐานการผลิตและสถานประกอบการด้านเครื่องมือแพทย์</t>
  </si>
  <si>
    <t>พิจารณาอนุญาตเกี่ยวกับผลิตภัณฑ์สุขภาพด้านเครื่องสำอาง</t>
  </si>
  <si>
    <t>จัดทำ  ปรับปรุงแก้ไขกฎหมาย ระเบียบต่าง ๆ เกี่ยวกับเครื่องสำอาง</t>
  </si>
  <si>
    <t>พิจารณาอนุญาตเกี่ยวกับสถานประกอบการด้านเครื่องสำอาง</t>
  </si>
  <si>
    <t>ตรวจสอบคุณภาพผลิตภัณฑ์สุขภาพด้านเครื่องสำอาง</t>
  </si>
  <si>
    <t>ตรวจสอบการโฆษณาผลิตภัณฑ์สุขภาพด้านเครื่องสำอาง</t>
  </si>
  <si>
    <t>ตรวจสอบผลิตภัณฑ์เครื่องสำอางทางกายภาพ ฉลากและเอกสารที่เกี่ยวข้อง</t>
  </si>
  <si>
    <t>ติดตามเฝ้าระวังความเสี่ยงและอาการไม่พึงประสงค์จากการใช้ผลิตภัณฑ์สุขภาพด้านเครื่องสำอาง</t>
  </si>
  <si>
    <t>พิจารณาดำเนินการเรื่องร้องเรียนผลิตภัณฑ์สุขภาพด้านเครื่องสำอาง (รวมการโฆษณา)</t>
  </si>
  <si>
    <t>การดำเนินการผู้ฝ่าฝืนด้านเครื่องสำอาง</t>
  </si>
  <si>
    <t>ตรวจสอบเฝ้าระวังสถานประกอบการด้านเครื่องสำอาง</t>
  </si>
  <si>
    <t>พิจารณาดำเนินการเรื่องร้องเรียนสถานประกอบการด้านเครื่องสำอาง</t>
  </si>
  <si>
    <t>พัฒนาและตรวจประเมินรับรองสถานประกอบการด้านเครื่องสำอาง</t>
  </si>
  <si>
    <t>กำหนดปรับปรุงหลักเกณฑ์มาตรฐานการผลิตและสถานประกอบการด้านเครื่องสำอาง</t>
  </si>
  <si>
    <t>พิจารณาอนุญาตเกี่ยวกับผลิตภัณฑ์สุขภาพด้านวัตถุอันตราย</t>
  </si>
  <si>
    <t>จัดทำ  ปรับปรุงแก้ไขกฎหมาย ระเบียบต่าง ๆ เกี่ยวกับวัตถุอันตราย</t>
  </si>
  <si>
    <t>พิจารณาอนุญาตเกี่ยวกับสถานประกอบการด้านวัตถุอันตราย</t>
  </si>
  <si>
    <t>ตรวจสอบคุณภาพผลิตภัณฑ์สุขภาพด้านวัตถุอันตราย</t>
  </si>
  <si>
    <t>ตรวจสอบการโฆษณาผลิตภัณฑ์สุขภาพด้านวัตถุอันตราย</t>
  </si>
  <si>
    <t>ตรวจสอบผลิตภัณฑ์วัตถุอันตรายทางกายภาพ ฉลากและเอกสารที่เกี่ยวข้อง</t>
  </si>
  <si>
    <t>ติดตามเฝ้าระวังความเสี่ยงและอาการไม่พึงประสงค์จากการใช้ผลิตภัณฑ์สุขภาพด้านวัตถุอันตราย</t>
  </si>
  <si>
    <t>พิจารณาดำเนินการเรื่องร้องเรียนผลิตภัณฑ์สุขภาพด้านวัตถุอันตราย (รวมการโฆษณา)</t>
  </si>
  <si>
    <t>การดำเนินการผู้ฝ่าฝืนด้านวัตถุอันตราย</t>
  </si>
  <si>
    <t>ตรวจสอบเฝ้าระวังสถานประกอบการด้านวัตถุอันตราย</t>
  </si>
  <si>
    <t>พิจารณาดำเนินการเรื่องร้องเรียนสถานประกอบการด้านวัตถุอันตราย</t>
  </si>
  <si>
    <t>พัฒนาและตรวจประเมินรับรองสถานประกอบการด้านวัตถุอันตราย</t>
  </si>
  <si>
    <t>กำหนดปรับปรุงหลักเกณฑ์มาตรฐานการผลิตและสถานประกอบการด้านวัตถุอันตราย</t>
  </si>
  <si>
    <t>พิจารณาอนุญาตเกี่ยวกับผลิตภัณฑ์สุขภาพด้านวัตถุเสพติด</t>
  </si>
  <si>
    <t>พิจารณาอนุญาตโฆษณาผลิตภัณฑ์สุขภาพด้านวัตถุเสพติด</t>
  </si>
  <si>
    <t>พิจารณาอนุญาตเกี่ยวกับสถานประกอบการด้านวัตถุเสพติด</t>
  </si>
  <si>
    <t>ตรวจสอบคุณภาพผลิตภัณฑ์สุขภาพด้านวัตถุเสพติด</t>
  </si>
  <si>
    <t>ตรวจสอบการโฆษณาผลิตภัณฑ์สุขภาพด้านวัตถุเสพติด</t>
  </si>
  <si>
    <t xml:space="preserve">ตรวจสอบผลิตภัณฑ์วัตถุเสพติดทางกายภาพ ฉลากและเอกสารที่เกี่ยวข้อง </t>
  </si>
  <si>
    <t>ติดตามเฝ้าระวังความเสี่ยงและอาการไม่พึงประสงค์จากการใช้ผลิตภัณฑ์วัตถุเสพติด</t>
  </si>
  <si>
    <t>พิจารณาดำเนินการเรื่องร้องเรียนผลิตภัณฑ์สุขภาพด้านวัตถุเสพติด (รวมการโฆษณา)</t>
  </si>
  <si>
    <t>การดำเนินการผู้ฝ่าฝืนด้านวัตถุเสพติด</t>
  </si>
  <si>
    <t>การจัดหาวัตถุเสพติดที่ใชัในทางการแพทย์</t>
  </si>
  <si>
    <t>ขายวัตถุเสพติดที่ใช้ในทางการแพทย์</t>
  </si>
  <si>
    <t>ตรวจสอบเฝ้าระวังสถานประกอบการด้านวัตถุเสพติด</t>
  </si>
  <si>
    <t>พิจารณาดำเนินการเรื่องร้องเรียนสถานประกอบการด้านวัตถุเสพติด</t>
  </si>
  <si>
    <t>การควบคุมการนำเข้า</t>
  </si>
  <si>
    <t>ครั้ง</t>
  </si>
  <si>
    <t>การควบคุมการกระจาย</t>
  </si>
  <si>
    <t>การควบคุมการใช้สารตั้งต้นทางอุตสาหกรรม</t>
  </si>
  <si>
    <t>การตรวจรับและการเก็บรักษายาเสพติดให้โทษของกลาง</t>
  </si>
  <si>
    <t>การทำลายยาเสพติดให้โทษของกลางและการนำของกลางยาเสพติดไปใช้ประโยชน์</t>
  </si>
  <si>
    <t>จัดทำ  ปรับปรุงแก้ไขกฎหมาย ระเบียบต่าง ๆ เกี่ยวกับวัตถุเสพติด</t>
  </si>
  <si>
    <t xml:space="preserve">พิจารณาอนุญาตเกี่ยวกับผลิตภัณฑ์สุขภาพ ณ ด่านอาหารและยา </t>
  </si>
  <si>
    <t>ตรวจสอบคุณภาพผลิตภัณฑ์สุขภาพ ณ ด่านอาหารและยา</t>
  </si>
  <si>
    <t>ตรวจสอบผลิตภัณฑ์สุขภาพทางกายภาพ ฉลาก และเอกสารที่เกี่ยวข้อง ณ ด่านอาหารและยา</t>
  </si>
  <si>
    <t>การดำเนินการผู้ฝ่าฝืนในส่วนที่เกี่ยวข้องกับผลิตภัณฑ์สุขภาพนำเข้า</t>
  </si>
  <si>
    <t>ผลิต/เผยแพร่ความรู้ผ่านสื่อมวลชน</t>
  </si>
  <si>
    <t xml:space="preserve">ผลิต/เผยแพร่ความรู้ผ่านสื่ออื่น ๆ </t>
  </si>
  <si>
    <t>การประชาสัมพันธ์เชิงรุก / ข้อมูลเร่งด่วน</t>
  </si>
  <si>
    <t>ประชาสัมพันธ์ทั่วไป</t>
  </si>
  <si>
    <t>พิจารณาดำเนินการเรื่องร้องเรียน</t>
  </si>
  <si>
    <t>จัดทำโครงการปรับเปลี่ยนพฤติกรรมผู้บริโภค</t>
  </si>
  <si>
    <t>โครงการ</t>
  </si>
  <si>
    <t>ตรวจสอบคุณภาพผลิตภัณฑ์สุขภาพชุมชน</t>
  </si>
  <si>
    <t>พัฒนาและตรวจประเมินรับรองสถานประกอบการชุมชน</t>
  </si>
  <si>
    <t>กิจกรรมย่อยของหน่วยงานสนับสนุน</t>
  </si>
  <si>
    <t>ด้านการเงินและบัญชี</t>
  </si>
  <si>
    <t>จำนวนเอกสารรายการ</t>
  </si>
  <si>
    <t>ด้านการพัสดุ</t>
  </si>
  <si>
    <t>จำนวนครั้งการจัดซื้อจัดจ้าง</t>
  </si>
  <si>
    <t>ด้านบริหารบุคลากร</t>
  </si>
  <si>
    <t>จำนวนบุคลากร</t>
  </si>
  <si>
    <t>งานบริหารทั่วไป</t>
  </si>
  <si>
    <t>ด้านงานสารบรรณ</t>
  </si>
  <si>
    <t>จำนวนหนังสือเข้า ออก</t>
  </si>
  <si>
    <t>ด้านยานพาหนะ</t>
  </si>
  <si>
    <t>กิโลเมตร</t>
  </si>
  <si>
    <t>ด้านตรวจสอบภายใน</t>
  </si>
  <si>
    <t>จำนวนงานตรวจสอบ/คนวัน</t>
  </si>
  <si>
    <t>ด้านพัฒนาทรัพยากรบุคคล(บุคลากรภายในและนอก อย.)</t>
  </si>
  <si>
    <t>จำนวน ชม./คนการฝึกอบรม</t>
  </si>
  <si>
    <t>ด้านงานแผน</t>
  </si>
  <si>
    <t>ด้าน</t>
  </si>
  <si>
    <t>พัฒนาความปลอดภัยด้านผลิตภัณฑ์สุขภาพ</t>
  </si>
  <si>
    <t>ด้านวิทยบริการ</t>
  </si>
  <si>
    <t>โครงการ/งาน</t>
  </si>
  <si>
    <t>ติดตาม กำกับ  ส่งเสริม สนับสนุนการดำเนินงานคุ้มครองผู้บริโภคด้านผลิตภัณฑ์สุขภาพในส่วนภูมิภาคและท้องถิ่น</t>
  </si>
  <si>
    <t xml:space="preserve">จัดทำ ปรับปรุงแก้ไขกฎหมาย ระเบียบต่าง ๆ </t>
  </si>
  <si>
    <t>พิจารณาดำเนินการเรื่องร้องเรียนด้านผลิตภัณฑ์สุขภาพ</t>
  </si>
  <si>
    <t>การดำเนินการทางคดี</t>
  </si>
  <si>
    <t>ด้านเทคโนโลยีสารสนเทศภายในหน่วยงาน</t>
  </si>
  <si>
    <t>จำนวนเครื่องคอมพิวเตอร์</t>
  </si>
  <si>
    <t>ด้านเครือข่ายอินเตอร์เน็ตและเว็บไซต์</t>
  </si>
  <si>
    <t>ระบบ</t>
  </si>
  <si>
    <t>เสริมสร้างความร่วมมือระหว่างประเทศ</t>
  </si>
  <si>
    <t>พัฒนาเครือข่ายความร่วมมือด้านความปลอดภัยสารเคมี</t>
  </si>
  <si>
    <t>การบริหารจัดการศูนย์บริการผลิตภัณฑ์สุขภาพเบ็ดเสร็จ</t>
  </si>
  <si>
    <t>การพัฒนาองค์กร</t>
  </si>
  <si>
    <t xml:space="preserve"> </t>
  </si>
  <si>
    <t>กิจกรรมหลัก</t>
  </si>
  <si>
    <t>พิจารณากลั่นกรองผลิตภัณฑ์สุขภาพก่อนออกสู่ตลาด</t>
  </si>
  <si>
    <t>พิจารณาตรวจสอบคุณภาพมาตรฐานของสถานประกอบการก่อนอนุญาตให้มีการประกอบการ</t>
  </si>
  <si>
    <t>ตรวจสอบเฝ้าระวังคุณภาพมาตรฐานความปลอดภัยของผลิตภัณฑ์สุขภาพให้เป็นไปตามกฏหมาย</t>
  </si>
  <si>
    <t xml:space="preserve"> ตรวจสอบเฝ้าระวังคุณภาพมาตรฐานความปลอดภัยสถานประกอบการให้เป็นไปตามกฏหมาย</t>
  </si>
  <si>
    <t>พัฒนาสถานประกอบการด้านผลิตภัณฑ์สุขภาพให้มีคุณภาพมาตรฐาน</t>
  </si>
  <si>
    <t>พัฒนาคุณภาพผลิตภัณฑ์สุขภาพชุมชน</t>
  </si>
  <si>
    <t>การถ่ายทอดองค์ความรู้ด้านผลิตภัณฑ์สุขภาพ</t>
  </si>
  <si>
    <t>รณรงค์ให้ผู้บริโภคมีพฤติกรรมการบริโภคผลิตภัณฑ์สุขภาพที่ถูกต้อง</t>
  </si>
  <si>
    <t>ควบคุมตัวยาและสารตั้งต้น</t>
  </si>
  <si>
    <t>ผลผลิตย่อย</t>
  </si>
  <si>
    <t xml:space="preserve">ผลิตภัณฑ์ยาได้รับการอนุญาตก่อนออกสู่ตลาด </t>
  </si>
  <si>
    <t>ผลิตภัณฑ์ยาได้รับการอนุญาตให้โฆษณา</t>
  </si>
  <si>
    <t>สถานประกอบการด้านยาได้รับการอนุญาตให้มีการประกอบการ</t>
  </si>
  <si>
    <t>ผลิตภัณฑ์ยาได้รับการตรวจสอบให้เป็นไปตามกฏหมาย</t>
  </si>
  <si>
    <t>สถานประกอบการด้านยาได้รับการตรวจสอบให้เป็นไปตามกฎหมาย</t>
  </si>
  <si>
    <t>สถานประกอบการด้านยาได้รับการพัฒนาและตรวจประเมินรับรอง</t>
  </si>
  <si>
    <t>หลักเกณฑ์และวิธีการที่ดีในการผลิตยาที่เป็นมาตรฐาน</t>
  </si>
  <si>
    <t xml:space="preserve">ผลิตภัณฑ์อาหารได้รับการอนุญาตก่อนออกสู่ตลาด </t>
  </si>
  <si>
    <t>ผลิตภัณฑ์อาหารได้รับการอนุญาตให้โฆษณา</t>
  </si>
  <si>
    <t>สถานประกอบการด้านอาหารได้รับการอนุญาตให้มีการประกอบการ</t>
  </si>
  <si>
    <t>ผลิตภัณฑ์อาหารได้รับการตรวจสอบให้เป็นไปตามกฏหมาย</t>
  </si>
  <si>
    <t>สถานประกอบการด้านอาหารได้รับการตรวจสอบให้เป็นไปตามกฎหมาย</t>
  </si>
  <si>
    <t xml:space="preserve"> สถานประกอบการด้านอาหารได้รับการพัฒนาและตรวจประเมินรับรอง</t>
  </si>
  <si>
    <t>หลักเกณฑ์และวิธีการที่ดีในการผลิตอาหารที่เป็นมาตรฐาน</t>
  </si>
  <si>
    <t xml:space="preserve">ผลิตภัณฑ์เครื่องมือแพทย์ได้รับการอนุญาตก่อนออกสู่ตลาด </t>
  </si>
  <si>
    <t xml:space="preserve"> ผลิตภัณฑ์เครื่องมือแพทย์ได้รับการอนุญาตให้โฆษณา</t>
  </si>
  <si>
    <t>สถานประกอบการด้านเครื่องมือแพทย์ได้รับการอนุญาตให้มีการประกอบการ</t>
  </si>
  <si>
    <t>ผลิตภัณฑ์เครื่องมือแพทย์ได้รับการตรวจสอบให้เป็นไปตามกฏหมาย</t>
  </si>
  <si>
    <t>สถานประกอบการด้านเครื่องมือแพทย์ได้รับการตรวจสอบให้เป็นไปตามกฎหมาย</t>
  </si>
  <si>
    <t>สถานประกอบการด้านเครื่องมือแพทย์ได้รับการพัฒนาและตรวจประเมินรับรอง</t>
  </si>
  <si>
    <t>หลักเกณฑ์และวิธีการที่ดีในการผลิตเครื่องมือแพทย์ที่เป็นมาตรฐาน</t>
  </si>
  <si>
    <t xml:space="preserve">ผลิตภัณฑ์เครื่องสำอางได้รับการอนุญาตก่อนออกสู่ตลาด </t>
  </si>
  <si>
    <t>สถานประกอบการด้านเครื่องสำอางได้รับการอนุญาตให้มีการประกอบการ</t>
  </si>
  <si>
    <t>ผลิตภัณฑ์เครื่องสำอางได้รับการตรวจสอบให้เป็นไปตามกฏหมาย</t>
  </si>
  <si>
    <t>สถานประกอบการด้านเครื่องสำอางได้รับการตรวจสอบให้เป็นไปตามกฎหมาย</t>
  </si>
  <si>
    <t>สถานประกอบการด้านเครื่องสำอางได้รับการพัฒนาและตรวจประเมินรับรอง</t>
  </si>
  <si>
    <t>หลักเกณฑ์และวิธีการที่ดีในการผลิตเครื่องสำอางที่เป็นมาตรฐาน</t>
  </si>
  <si>
    <t xml:space="preserve">ผลิตภัณฑ์วัตถุอันตรายได้รับการอนุญาตก่อนออกสู่ตลาด </t>
  </si>
  <si>
    <t>สถานประกอบการด้านวัตถุอันตรายได้รับการอนุญาตให้มีการประกอบการ</t>
  </si>
  <si>
    <t>ผลิตภัณฑ์วัตถุอันตรายได้รับการตรวจสอบให้เป็นไปตามกฏหมาย</t>
  </si>
  <si>
    <t>สถานประกอบการด้านวัตถุอันตรายได้รับการตรวจสอบให้เป็นไปตามกฎหมาย</t>
  </si>
  <si>
    <t>สถานประกอบการด้านวัตถุอันตรายได้รับการพัฒนาและตรวจประเมินรับรอง</t>
  </si>
  <si>
    <t>หลักเกณฑ์และวิธีการที่ดีในการผลิตวัตถุอันตรายที่เป็นมาตรฐาน</t>
  </si>
  <si>
    <t>ผลิตภัณฑ์วัตถุเสพติดได้รับการอนุญาตก่อนออกสู่ท้องตลาด</t>
  </si>
  <si>
    <t>ผลิตภัณฑ์วัตถุเสพติดได้รับการอนุญาตให้โฆษณา</t>
  </si>
  <si>
    <t>สถานประกอบการด้านวัตถุเสพติดได้รับการอนุญาตให้มีการประกอบการ</t>
  </si>
  <si>
    <t>ผลิตภัณฑ์วัตถุเสพติดได้รับการตรวจสอบให้เป็นไปตามกฏหมาย</t>
  </si>
  <si>
    <t>งานบริการวัตถุเสพติดที่ใช้ในทางการแพทย์</t>
  </si>
  <si>
    <t>สถานประกอบการด้านวัตถุเสพติดได้รับการตรวจสอบให้เป็นไปตามกฎหมาย</t>
  </si>
  <si>
    <t>การควบคุมตัวยาและสารตั้งต้น</t>
  </si>
  <si>
    <t>งานควบคุมยาเสพติดให้โทษของกลาง</t>
  </si>
  <si>
    <t xml:space="preserve">ผลิตภัณฑ์สุขภาพนำเข้าได้รับการอนุญาตก่อนออกสู่ตลาด </t>
  </si>
  <si>
    <t>ผลิตภัณฑ์สุขภาพนำเข้าได้รับการตรวจสอบให้เป็นไปตามกฏหมาย</t>
  </si>
  <si>
    <t>ผู้บริโภคมีความรู้เกี่ยวกับผลิตภัณฑ์สุขภาพอย่างถูกต้องรวมทั้งมีความตระหนักและความเข้าใจในการบริโภคผลิตภัณฑ์สุขภาพอย่างปลอดภัย</t>
  </si>
  <si>
    <t>ผู้บริโภคมีพฤติกรรมการบริโภคผลิตภัณฑ์สุขภาพที่ถูกต้อง</t>
  </si>
  <si>
    <t>ผลิตภัณฑ์สุขภาพชุมชนได้รับการตรวจสอบตามกฎหมาย</t>
  </si>
  <si>
    <t>ผลผลิตหลัก</t>
  </si>
  <si>
    <t>ผลิตภัณฑ์สุขภาพและสถานประกอบการได้รับการกำกับดูแลและตรวจสอบให้มีมาตรฐานตามเกณฑ์ที่กำหนด</t>
  </si>
  <si>
    <t>ผู้บริโภคได้รับความรู้เกี่ยวกับผลิตภัณฑ์สุขภาพที่ถูกต้อง</t>
  </si>
  <si>
    <t xml:space="preserve">วัตถุเสพติดที่ใช้ในทางการแพทย์วิทยาศาสตร์และอุตสาหกรรมมีคุณภาพมาตรฐานปลอดภัยและมีการใช้อย่างถูกต้องตามกฏหมาย  </t>
  </si>
  <si>
    <t>10. สำนักงานเลขานุการกรม</t>
  </si>
  <si>
    <t>11. กองแผนงานและวิชาการ</t>
  </si>
  <si>
    <t>ด้านพัฒนาระบบบริหารราชการ</t>
  </si>
  <si>
    <t>1. สำนักยา</t>
  </si>
  <si>
    <t>ตรวจสอบคุณภาพผลิตภณฑ์สุขภาพ และสถานประกอบการผลิตภัณฑ์สุขภาพในส่วนภูมิภาคและท้องถิ่น</t>
  </si>
  <si>
    <t>พัฒนาและตรวจประเมินรับรองสถานประกอบการด้านผลิตภัณฑ์สุขภาพในส่วนภูมิภาคและท้องถิ่น</t>
  </si>
  <si>
    <t xml:space="preserve">ต้นทุนต่อหน่วยเพิ่มขึ้น ร้อยละ 0.39 (ต้นทุนต่อหน่วยเพิ่มขึ้นไม่เกิน ร้อยละ 20 จึงไม่วิเคราะห์สาเหตุ)
</t>
  </si>
  <si>
    <t xml:space="preserve">ต้นทุนต่อหน่วยเพิ่มขึ้น ร้อยละ 0.45 (ต้นทุนต่อหน่วยเพิ่มขึ้นไม่เกิน ร้อยละ 20 จึงไม่วิเคราะห์สาเหตุ)
</t>
  </si>
  <si>
    <t xml:space="preserve">ต้นทุนต่อหน่วยลดลง ร้อยละ 0.15 (ต้นทุนต่อหน่วยลดลงไม่เกิน ร้อยละ 20 จึงไม่วิเคราะห์สาเหตุ)
</t>
  </si>
  <si>
    <t xml:space="preserve">ต้นทุนต่อหน่วยเพิ่มขึ้น ร้อยละ 1.13 (ต้นทุนต่อหน่วยเพิ่มขึ้น ไม่เกิน ร้อยละ 20 จึงไม่วิเคราะห์สาเหตุ)
</t>
  </si>
  <si>
    <t xml:space="preserve">ต้นทุนต่อหน่วยเพิ่มขึ้น ร้อยละ 14.37 (ต้นทุนต่อหน่วยเพิ่มขึ้น ไม่เกิน ร้อยละ 20 จึงไม่วิเคราะห์สาเหตุ)
</t>
  </si>
  <si>
    <t xml:space="preserve">ต้นทุนต่อหน่วยเพิ่มขึ้น ร้อยละ 0.11 (ต้นทุนต่อหน่วยเพิ่มขึ้น ไม่เกิน ร้อยละ 20 จึงไม่วิเคราะห์สาเหตุ)
</t>
  </si>
  <si>
    <t xml:space="preserve">ต้นทุนต่อหน่วยเพิ่มขึ้น ร้อยละ 0.24 (ต้นทุนต่อหน่วยเพิ่มขึ้นไม่เกิน ร้อยละ 20 จึงไม่วิเคราะห์สาเหตุ)
</t>
  </si>
  <si>
    <t xml:space="preserve">ต้นทุนต่อหน่วยเพิ่มขึ้น ร้อยละ 4.44 (ต้นทุนต่อหน่วยเพิ่มขึ้นไม่เกิน ร้อยละ 20 จึงไม่วิเคราะห์สาเหตุ)
</t>
  </si>
  <si>
    <t xml:space="preserve">ต้นทุนต่อหน่วยลดลง ร้อยละ 4.22 (ต้นทุนต่อหน่วยลดลงไม่เกิน ร้อยละ 20 จึงไม่วิเคราะห์สาเหตุ)
</t>
  </si>
  <si>
    <t xml:space="preserve">ต้นทุนต่อหน่วยลดลง ร้อยละ 5.05 (ต้นทุนต่อหน่วยลดลงไม่เกิน ร้อยละ 20 จึงไม่วิเคราะห์สาเหตุ)
</t>
  </si>
  <si>
    <t xml:space="preserve">ต้นทุนต่อหน่วยเพิ่มขึ้น ร้อยละ 4.47 (ต้นทุนต่อหน่วยเพิ่มขึ้น ไม่เกิน ร้อยละ 20 จึงไม่วิเคราะห์สาเหตุ)
</t>
  </si>
  <si>
    <t>ต้นทุนต่อหน่วยเพิ่มขึ้น ร้อยละ 12.99 (ต้นทุนต่อหน่วยเพิ่มขึ้นไม่เกิน ร้อยละ 20 จึงไม่วิเคราะห์สาเหตุ)</t>
  </si>
  <si>
    <t>ต้นทุนต่อหน่วยเพิ่มขึ้น ร้อยละ 18.46 (ต้นทุนต่อหน่วยเพิ่มขึ้นไม่เกิน ร้อยละ 20 จึงไม่วิเคราะห์สาเหตุ)</t>
  </si>
  <si>
    <t xml:space="preserve">ต้นทุนต่อหน่วยลดลง ร้อยละ 0.19 (ต้นทุนต่อหน่วยลดลงไม่เกิน ร้อยละ 20 จึงไม่วิเคราะห์สาเหตุ)
</t>
  </si>
  <si>
    <t xml:space="preserve">ต้นทุนต่อหน่วยเพิ่มขึ้น ร้อยละ 6.13 (ต้นทุนต่อหน่วยเพิ่มขึ้นไม่เกิน ร้อยละ 20 จึงไม่วิเคราะห์สาเหตุ)
</t>
  </si>
  <si>
    <t xml:space="preserve">ต้นทุนต่อหน่วยลดลง ร้อยละ 16.95 (ต้นทุนต่อหน่วยลดลงไม่เกิน ร้อยละ 20 จึงไม่วิเคราะห์สาเหตุ)
</t>
  </si>
  <si>
    <t>เป็นกิจกรรมที่เพิ่มใหม่ในปีงบประมาณ พ.ศ. 2555 จึงไม่สามารถเปรียบเทียบต้นทุนต่อหน่วยกับปีงบประมาณ พ.ศ. 2554 ได้</t>
  </si>
  <si>
    <t xml:space="preserve">ต้นทุนต่อหน่วยลดลง ร้อยละ 10.46 (ต้นทุนต่อหน่วยลดลงไม่เกิน ร้อยละ 20 จึงไม่วิเคราะห์สาเหตุ)
</t>
  </si>
  <si>
    <t>ต้นทุนต่อหน่วยเพิ่มขึ้น ร้อยละ 13.04 (ต้นทุนต่อหน่วยลดลงไม่เกิน ร้อยละ 20 จึงไม่วิเคราะห์สาเหตุ)</t>
  </si>
  <si>
    <t xml:space="preserve">ต้นทุนต่อหน่วยลดลง ร้อยละ 9.95 (ต้นทุนต่อหน่วยลดลงไม่เกิน ร้อยละ 20 จึงไม่วิเคราะห์สาเหตุ)
</t>
  </si>
  <si>
    <t xml:space="preserve">ต้นทุนต่อหน่วยลดลง ร้อยละ 3.21 (ต้นทุนต่อหน่วยลดลงไม่เกิน ร้อยละ 20 จึงไม่วิเคราะห์สาเหตุ)
</t>
  </si>
  <si>
    <t xml:space="preserve">ต้นทุนต่อหน่วยลดลง ร้อยละ 14.91 (ต้นทุนต่อหน่วยลดลงไม่เกิน ร้อยละ 20 จึงไม่วิเคราะห์สาเหตุ)
</t>
  </si>
  <si>
    <t>ต้นทุนต่อหน่วยเพิ่มขึ้น ร้อยละ 7.07  (ต้นทุนต่อหน่วยเพิ่มขึ้นไม่เกิน ร้อยละ 20 จึงไม่วิเคราะห์สาเหตุ)</t>
  </si>
  <si>
    <t>ต้นทุนต่อหน่วยลดลง ร้อยละ 12.87  (ต้นทุนต่อหน่วยลดลงไม่เกิน ร้อยละ 20 จึงไม่วิเคราะห์สาเหตุ)</t>
  </si>
  <si>
    <t>ต้นทุนต่อหน่วยลดลง ร้อยละ  3.82  (ต้นทุนต่อหน่วยลดลงไม่เกิน ร้อยละ 20 จึงไม่วิเคราะห์สาเหตุ)</t>
  </si>
  <si>
    <t xml:space="preserve">ต้นทุนต่อหน่วยลดลง ร้อยละ 0.36 (ต้นทุนต่อหน่วยลดลงไม่เกิน ร้อยละ 20 จึงไม่วิเคราะห์สาเหตุ)
</t>
  </si>
  <si>
    <t xml:space="preserve">ต้นทุนต่อหน่วยเพิ่มขึ้น ร้อยละ 5.03 (ต้นทุนต่อหน่วยเพิ่มขึ้นไม่เกิน ร้อยละ 20 จึงไม่วิเคราะห์สาเหตุ)
</t>
  </si>
  <si>
    <t xml:space="preserve">ต้นทุนต่อหน่วยลดลง ร้อยละ 3.13 (ต้นทุนต่อหน่วยลดลงไม่เกิน ร้อยละ 20 จึงไม่วิเคราะห์สาเหตุ)
</t>
  </si>
  <si>
    <t>1. ควบคุมตัวยาและสารตั้งต้น</t>
  </si>
  <si>
    <t>2. พิจารณากลั่นกรองผลิตภัณฑ์สุขภาพก่อนออกสู่ตลาด</t>
  </si>
  <si>
    <t>3. พิจารณาตรวจสอบคุณภาพมาตรฐานของสถานประกอบการก่อนอนุญาตให้มีการประกอบการ</t>
  </si>
  <si>
    <t>4. ตรวจสอบเฝ้าระวังคุณภาพมาตรฐานความปลอดภัยของผลิตภัณฑ์สุขภาพให้เป็นไปตามกฏหมาย</t>
  </si>
  <si>
    <t>5. ตรวจสอบเฝ้าระวังคุณภาพมาตรฐานความปลอดภัยสถานประกอบการให้เป็นไปตามกฏหมาย</t>
  </si>
  <si>
    <t>6. พัฒนาสถานประกอบการด้านผลิตภัณฑ์สุขภาพให้มีคุณภาพมาตรฐาน</t>
  </si>
  <si>
    <t>7. พัฒนาคุณภาพผลิตภัณฑ์สุขภาพชุมชน</t>
  </si>
  <si>
    <t>8. การถ่ายทอดองค์ความรู้ด้านผลิตภัณฑ์สุขภาพ</t>
  </si>
  <si>
    <t>9. รณรงค์ให้ผู้บริโภคมีพฤติกรรมการบริโภคผลิตภัณฑ์สุขภาพที่ถูกต้อง</t>
  </si>
  <si>
    <t xml:space="preserve">ต้นทุนต่อหน่วยเพิ่มขึ้น ร้อยละ 8.97  (ต้นทุนต่อหน่วยเพิ่มขึ้นไม่เกิน ร้อยละ 20 จึงไม่วิเคราะห์สาเหตุ)
</t>
  </si>
  <si>
    <t xml:space="preserve">ต้นทุนต่อหน่วยเพิ่มขึ้น ร้อยละ 2.46 (ต้นทุนต่อหน่วยเพิ่มขึ้นไม่เกิน ร้อยละ 20 จึงไม่วิเคราะห์สาเหตุ)
</t>
  </si>
  <si>
    <t xml:space="preserve">ต้นทุนต่อหน่วยลดลง ร้อยละ 31.87 เหตุผลเนื่องจาก ในปีงบประมาณ  2554  มีการตั้งเป้าหมายการดำเนินการตรวจสถานที่ไว้  100  ราย  ซึ่งสามารถดำเนินการได้ตามเป้าหมายที่กำหนด  คือตรวจสถานที่ทั้งสิ้น  112  ราย  ส่วนในปีงบประมาณ  2555  มีการตั้งเป้าหมายการตรวจสถานที่ไวเพียง  50  รายเท่านั้น  จึงได้ตั้งงลประมาณไว้น้อยกว่าปี 2554  สาเหตุที่มีการลดเป้าหมายการดำเนินงานลง   เนื่องจากการดำเนินการตรวจสถานพยาบาลในแต่ละครั้ง  กองควบคุมวัตถุเสพติดจำเป็นต้องขอความร่วมมือจากสำนักสถานพยาบาลและการประกอบโรคศิลปะเพื่อไปดำเนินการตรวจร่วมกัน  และเนื่องจากสำนัก
สถานพยาบาลและการประกอบโรคศิลปะมีภารกิจที่มากขึ้น  จึงมาร่วมตรวจกับกองควบคุมวัตถุเสพติดได้น้อยลง  จึงจำเป็นต้องลดเป้าหมายการดำเนินงานลง  ทั้งนี้ในปีงบประมาณ  2555  สามารถดำเนินการได้ตามเป้าหมายที่กำหนด  คือตรวจสถานที่ทั้งสิ้น  78  ราย  ส่งผลให้ต้นทุน
ต่อหน่วยในภาพรวมลดลงด้วย
</t>
  </si>
  <si>
    <t xml:space="preserve">ต้นทุนต่อหน่วยลดลง ร้อยละ 36.16 เหตุผลเนื่องจากการดำเนินการเกี่ยวกับเรื่องร้องเรียนในปีงบประมาณ  2555  ส่วนใหญ่เป็นการไปล่อซื้อวัตถุออกฤทธิ์จากสถานที่ที่ได้รับการร้องเรียนว่ามีการขายวัตถุออกฤทธิ์อย่างไม่ถูกต้อง  ซึ่งเมื่อไปดำเนินการล่อซื้อส่วนใหญ่จะสามารถสรุปผลการดำเนินการเรื่องร้องเรียนได้เลย  โดยไม่ต้องไป
ดำเนินการตรวจสอบซ้ำ  ทำให้เจ้าหน้าที่ไม่ต่องเสียเวลาในการดำเนินการแต่ละเรื่องมาก  ซึ่งต่างจากการดำเนินการเรื่องร้องเรียนในปีงบประมาณ  2554  การดำเนินการในแต่ละเรื่องงต้องให้เจ้าหน้าที่ไปตรวจสถานที่  2-3  ครั้ง  ทำให้เจ้าหน้าที่ต้องเสียเวลาต้นทุนการดำเนินงานของ
เจ้าหน้าที่จึงสูง  และเสียงบประมาณในการตรวจสถานที่มาก  ทำให้ต้นทุนโดยรวมของปีงบประมาณ  2554  มากกว่าในปี  2555  
</t>
  </si>
  <si>
    <t xml:space="preserve">ต้นทุนต่อหน่วยลดลง ร้อยละ 51.51 เหตุผลเนื่องจาก เพื่อเป็นการควบคุมตัวยาและสารตั้งต้นให้อยู่ในระบบการควบคุม  ไม่มีการรั่วไหลออกนอกระบบการควบคุม  และนำไปใช้ในทางที่ผิดก่อปัญหาให้กับสังคม  ในปีงบประมาณ  2555  จึงมีการยกระดับของ  Pseudoephedrine  จากที่เคยเป็นยา  มาเป็นวัตถุออกฤทธิ์ในประเภท  2  
เนื่องจากมีคนลักลอบนำยาที่มีส่วนประกอบของ  Pseudoephedrine  ไปขายหรือนำไปสกัดทำเป็นสารตั้งต้นในการผลิตยาเสพติด  ซึ่งคนที่ลักลอบคิดว่าผลตอบแทนที่ได้คุ้มค่าที่จะเสี่ยงกระทำความผิด  จึงก่อให้เกิดปัญหาจากชุมชนเล็กไปสู่ชุมชนใหญ่ จนกลายเป็นปัญหาระดับชาติ
และยากที่จะควบคุมได้โดยง่าย  กระทรวงสาธารณสุข  จึงต้องมีการออกประกาศในการยกระดับวัตถุออกฤทธิ์  เพื่อประกาศให้ประชาชนทุกคนทราบทั่วกัน  และมีการออกประกาศเกี่ยวกับการจัดแบ่งประเภทของวัตถุออกฤทฺธิ์เพิ่มเติมด้วย  นอกจากนี้  ยังมีการออกประกาศเกี่ยวกับการ
จัดตั้งสถานพยาบาลประเภทสถานฟื้นฟูสมรรถภาพเป็นสถานพยาบาลตามพระราชบัญญัติยาเสพติดให้โทษ  พ.ศ.  2522  อีกหลายฉบับเช่นกัน  ทำให้จำนวนผลการดำเนินงานในปี  2555  มีมากกว่าในปีงบประมาณ 2554 เกือบ 2 เท่า  ส่งผลให้ต้นทุนต่อหน่วยลดลงเกือบ 2 เท่าเช่นกัน  </t>
  </si>
  <si>
    <t xml:space="preserve">ต้นทุนต่อหน่วยเพิ่มขึ้น ร้อยละ 122.89 เหตุผลเนื่องจาก เนื่องจากในปีงบประมาณ  2555  มีการพิจารณาอนุญาตโฆษณา  เพียง  3  รายการเท่านั้น  ซึ่งน้อยกว่าในปีงบประมาณ  2554  ซึ่งมีการพิจาณราอนุญาต  5  รายการ  จึงทำให้ต้นทุนต่อหน่วยในภาพรวมของปีงบประมาณ  2554  สูงกว่าปีงบประมาณ  2555
</t>
  </si>
  <si>
    <t xml:space="preserve">ต้นทุนต่อหน่วยลดลง ร้อยละ 25.03 เหตุผลเนื่องจาก จากการที่ปีงบประมาณ  2555 มีการยกระดับยาที่มี  Pseudoephedrine  เป็นส่วนประกอบ  เป็นวัตถุออกฤทธิ์ในประเภท  2  นั้น  เจ้าหน้าที่ต้องออกไปตรวจสอบและสำรวจยอดคงเหลือของยาว่ามีอยู่ในท้องตลาดจำนวนเท่าใด  และมีอยู่ที่สถานที่ผลิต  (โรงงาน)  อีกจำนวนเท่าใด  เพื่อนำมาเป็นข้อมูลในการวางแผนการดำเนินการต่อไป  เพื่อให้เกิดผลกระทบกับทั้งประชาชน ผู้ผลิต  และหน่วยงานภาครัฐน้อยที่สุด ดังนั้นเมื่อเจ้าหน้าที่ไปตรวจสอบสถานที่ผลิต (โรงงาน)  ในแต่ละครั้ง  เจ้าหน้าที่จึงถือโอกาสตรวจในหัวข้ออื่น ๆ  เช่น  ตรวจฉลากและเอกสารกำกับยา สุ่มเก็บตัวอย่างเพื่อตรวจสอบคุณภาพ  จึงทำให้เจ้าหน้าที่ไม่ต้องเสียค่าใช้จ่ายในการตรวจสอบสถานที่ผลิตยาหลายครั้ง  จึงมีการใช้งบประมาณในการตรวจสอบน้อยลง  ส่งผลให้ต้นทุนต่อหน่วยในภาพรวมลดลงด้วย  
</t>
  </si>
  <si>
    <t xml:space="preserve">ต้นทุนต่อหน่วยลดลง ร้อยละ 16.51 (ต้นทุนต่อหน่วยลดลงไม่เกิน ร้อยละ 20 จึงไม่วิเคราะห์สาเหตุ)
</t>
  </si>
  <si>
    <t xml:space="preserve">ต้นทุนต่อหน่วยเพิ่มขึ้น ร้อยละ 10.30 (ต้นทุนต่อหน่วยเพิ่มขึ้นไม่เกิน ร้อยละ 20 จึงไม่วิเคราะห์สาเหตุ)
</t>
  </si>
  <si>
    <t xml:space="preserve">ต้นทุนต่อหน่วยเพิ่มขึ้น ร้อยละ 1.71 (ต้นทุนต่อหน่วยเพิ่มขึ้นไม่เกิน ร้อยละ 20 จึงไม่วิเคราะห์สาเหตุ)
</t>
  </si>
  <si>
    <t xml:space="preserve">ต้นทุนต่อหน่วยเพิ่มขึ้น ร้อยละ 7.97 (ต้นทุนต่อหน่วยเพิ่มขึ้นไม่เกิน ร้อยละ 20 จึงไม่วิเคราะห์สาเหตุ)
</t>
  </si>
  <si>
    <t xml:space="preserve">ต้นทุนต่อหน่วยลดลง ร้อยละ 8.31 (ต้นทุนต่อหน่วยลดลงไม่เกิน ร้อยละ 20 จึงไม่วิเคราะห์สาเหตุ)
</t>
  </si>
  <si>
    <t xml:space="preserve">ต้นทุนต่อหน่วยลดลง ร้อยละ 1.12 (ต้นทุนต่อหน่วยลดลงไม่เกิน ร้อยละ 20 จึงไม่วิเคราะห์สาเหตุ)
</t>
  </si>
  <si>
    <t>ต้นทุนต่อหน่วยเพิ่มขึ้น ร้อยละ 18.82  (ต้นทุนต่อหน่วยเพิ่มขึ้นไม่เกิน ร้อยละ 20 จึงไม่วิเคราะห์สาเหตุ)</t>
  </si>
  <si>
    <t xml:space="preserve">ต้นทุนต่อหน่วยเพิ่มขึ้น ร้อยละ 1.89 (ต้นทุนต่อหน่วยเพิ่มขึ้นไม่เกิน ร้อยละ 20 จึงไม่วิเคราะห์สาเหตุ)
</t>
  </si>
  <si>
    <t xml:space="preserve">ต้นทุนต่อหน่วยลดลง ร้อยละ 9.91 (ต้นทุนต่อหน่วยลดลงไม่เกิน ร้อยละ 20 จึงไม่วิเคราะห์สาเหตุ)
</t>
  </si>
  <si>
    <t>ต้นทุนต่อหน่วยลดลง ร้อยละ 10.60 (ต้นทุนต่อหน่วยลดลงไม่เกิน ร้อยละ 20 จึงไม่วิเคราะห์สาเหตุ)</t>
  </si>
  <si>
    <t>ต้นทุนต่อหน่วยเพิ่มขึ้น ร้อยละ 8.58 (ต้นทุนต่อหน่วยเพิ่มขึ้นไม่เกิน ร้อยละ 20 จึงไม่วิเคราะห์สาเหตุ)</t>
  </si>
  <si>
    <t xml:space="preserve">ต้นทุนต่อหน่วยลดลง ร้อยละ 10.26 (ต้นทุนต่อหน่วยลดลงไม่เกิน ร้อยละ 20 จึงไม่วิเคราะห์สาเหตุ)
</t>
  </si>
  <si>
    <t>ต้นทุนต่อหน่วยลดลง ร้อยละ 6.40  (ต้นทุนต่อหน่วยลดลงไม่เกิน ร้อยละ 20 จึงไม่วิเคราะห์สาเหตุ)</t>
  </si>
  <si>
    <t>ต้นทุนต่อหน่วยเพิ่มขึ้น ร้อยละ 12.83  (ต้นทุนต่อหน่วยลดลงไม่เกิน ร้อยละ 20 จึงไม่วิเคราะห์สาเหตุ)</t>
  </si>
  <si>
    <t xml:space="preserve">ต้นทุนต่อหน่วยลดลง ร้อยละ 15.80 (ต้นทุนต่อหน่วยลดลงไม่เกิน ร้อยละ 20 จึงไม่วิเคราะห์สาเหตุ)
</t>
  </si>
  <si>
    <t xml:space="preserve">ต้นทุนต่อหน่วยเพิ่มขึ้น ร้อยละ 15.64 (ต้นทุนต่อหน่วยเพิ่มขึ้นไม่เกิน ร้อยละ 20 จึงไม่วิเคราะห์สาเหตุ)
</t>
  </si>
  <si>
    <t xml:space="preserve">ต้นทุนต่อหน่วยลดลง ร้อยละ 15.91 (ต้นทุนต่อหน่วยลดลงไม่เกิน ร้อยละ 20 จึงไม่วิเคราะห์สาเหตุ)
</t>
  </si>
  <si>
    <t xml:space="preserve">1. วัตถุเสพติดที่ใช้ในทางการแพทย์วิทยาศาสตร์และอุตสาหกรรมมีคุณภาพมาตรฐานปลอดภัยและมีการใช้อย่างถูกต้องตามกฏหมาย  </t>
  </si>
  <si>
    <t>2. ผลิตภัณฑ์สุขภาพและสถานประกอบการได้รับการกำกับดูแลและตรวจสอบให้มีมาตรฐานตามเกณฑ์ที่กำหนด</t>
  </si>
  <si>
    <t>3. ผู้บริโภคได้รับความรู้เกี่ยวกับผลิตภัณฑ์สุขภาพที่ถูกต้อง</t>
  </si>
  <si>
    <t>ต้นทุนต่อหน่วยเพิ่มขึ้น ร้อยละ 11.53 (ต้นทุนต่อหน่วยเพิ่มขึ้นไม่เกิน ร้อยละ 20 จึงไม่วิเคราะห์สาเหตุ)</t>
  </si>
  <si>
    <t>ผลผลิตหลักที่ 2 ผู้บริโภคได้รับความรู้เกี่ยวกับผลิตภัณฑ์สุขภาพที่ถูกต้อง ไม่สามารถคำนวณหาต้นทุนต่อหน่วยในระดับผลผลิตหลักได้ เนื่องจากกิจกรรมหลักที่ดำเนินการภายใต้ผลผลิตดังกล่าวมีลักษณะ รูปแบบ และงบประมาณที่ต่างกัน กล่าวคือ
                      กิจกรรมหลัก การถ่ายทอดองค์ความรู้ด้านผลิตภัณฑ์สุขภาพ มีการดำเนินงานในรูปแบบของการผลิต เผยแพร่ และประชาสัมพันธ์ความรู้เกี่ยวกับผลิตภัณฑ์สุขภาพให้ผู้บริโภคผ่านสื่อต่างๆ เช่น โทรทัศน์ วิทยุ หนังสือพิมพ์ และเว็บไซต์ต่างๆ โดยมีการเผยแพร่เป็นเรื่องๆ และถ่ายทอดเป็นครั้งๆ ไป
                      กิจกรรมหลัก รณรงค์ให้ผู้บริโภคมีพฤติกรรมการบริโภคผลิตภัณฑ์สุขภาพที่ถูกต้อง มีการดำเนินงานในรูปแบบการจัดโครงการรณรงค์ เพื่อกระตุ้นให้ผู้บริโภคเกิดความตระหนักในข้อมูลเกี่ยวกับผลิตภัณฑ์สุขภาพอย่างถี่ถ้วนก่อนเลือกซื้อ เพื่อเป็นการปรับเปลี่ยนพฤติกรรมการบริโภคเกี่ยวกับผลิตภัณฑ์สุขภาพให้แก่ผู้บริโภคอย่างถูกต้อง
                      ซึ่งการดำเนินงานในกิจกรรมทั้ง 2 กิจกรรมหลักดังกล่าวข้างต้นมีลักษณะการดำเนินงาน และงบประมาณที่ใช้แตกต่างกัน ซึ่งไม่สามารถนำผลการดำเนินงานของทั้ง 2 กิจกรรมหลักดังกล่าวมารวมกันเพื่อหาต้นทุนต่อหน่วยในระดับผลผลิตได้</t>
  </si>
  <si>
    <t>ต้นทุนต่อหน่วยเพิ่มขึ้น ร้อยละ 2.33 (ต้นทุนต่อหน่วยเพิ่มขึ้นไม่เกิน ร้อยละ 20 จึงไม่วิเคราะห์สาเหตุ)</t>
  </si>
  <si>
    <t>ต้นทุนต่อหน่วยเพิ่มขึ้น ร้อยละ 11.91 (ต้นทุนต่อหน่วยเพิ่มขึ้นไม่เกิน ร้อยละ 20 จึงไม่วิเคราะห์สาเหตุ)</t>
  </si>
  <si>
    <t>ต้นทุนต่อหน่วยเพิ่มขึ้น ร้อยละ 8.82 (ต้นทุนต่อหน่วยเพิ่มขึ้นไม่เกิน ร้อยละ 20 จึงไม่วิเคราะห์สาเหตุ)</t>
  </si>
  <si>
    <t>ต้นทุนต่อหน่วยลดลง ร้อยละ 2.55 (ต้นทุนต่อหน่วยลดลง ไม่เกิน ร้อยละ 20 จึงไม่วิเคราะห์สาเหตุ)</t>
  </si>
  <si>
    <t>ต้นทุนต่อหน่วยเพิ่มขึ้น ร้อยละ 10.19 (ต้นทุนต่อหน่วยเพิ่มขึ้นไม่เกิน ร้อยละ 20 จึงไม่วิเคราะห์สาเหตุ)</t>
  </si>
  <si>
    <t>ต้นทุนต่อหน่วยเพิ่มขึ้น ร้อยละ 14.93 (ต้นทุนต่อหน่วยเพิ่มขึ้นไม่เกิน ร้อยละ 20 จึงไม่วิเคราะห์สาเหตุ)</t>
  </si>
  <si>
    <t>ต้นทุนต่อหน่วยลดลง ร้อยละ 4.15 (ต้นทุนต่อหน่วยลดลง ไม่เกิน ร้อยละ 20 จึงไม่วิเคราะห์สาเหตุ)</t>
  </si>
  <si>
    <t>ต้นทุนต่อหน่วยเพิ่มขึ้น ร้อยละ 15.27 (ต้นทุนต่อหน่วยเพิ่มขึ้นไม่เกิน ร้อยละ 20 จึงไม่วิเคราะห์สาเหตุ)</t>
  </si>
  <si>
    <t>ต้นทุนต่อหน่วยลดลง ร้อยละ 5.12 (ต้นทุนต่อหน่วยลดลงไม่เกิน ร้อยละ 20 จึงไม่วิเคราะห์สาเหตุ)</t>
  </si>
  <si>
    <t>ต้นทุนต่อหน่วยเพิ่มขึ้น ร้อยละ 0.82 (ต้นทุนต่อหน่วยเพิ่มขึ้นไม่เกิน ร้อยละ 20 จึงไม่วิเคราะห์สาเหตุ)</t>
  </si>
  <si>
    <t>ต้นทุนต่อหน่วยเพิ่มขึ้น ร้อยละ 9.59 (ต้นทุนต่อหน่วยเพิ่มขึ้นไม่เกิน ร้อยละ 20 จึงไม่วิเคราะห์สาเหตุ)</t>
  </si>
  <si>
    <t>ต้นทุนต่อหน่วยเพิ่มขึ้น ร้อยละ 16.38 (ต้นทุนต่อหน่วยเพิ่มขึ้นไม่เกิน ร้อยละ 20 จึงไม่วิเคราะห์สาเหตุ)</t>
  </si>
  <si>
    <t>ต้นทุนต่อหน่วยเพิ่มขึ้น ร้อยละ 19.08 (ต้นทุนต่อหน่วยเพิ่มขึ้นไม่เกิน ร้อยละ 20 จึงไม่วิเคราะห์สาเหตุ)</t>
  </si>
  <si>
    <t>ต้นทุนต่อหน่วยลดลง ร้อยละ 3.14 (ต้นทุนต่อหน่วยลดลง ไม่เกิน ร้อยละ 20 จึงไม่วิเคราะห์สาเหตุ)</t>
  </si>
  <si>
    <t xml:space="preserve">ต้นทุนต่อหน่วยเพิ่มขึ้น ร้อยละ 10.27 (ต้นทุนต่อหน่วยเพิ่มขึ้นไม่เกิน ร้อยละ 20 จึงไม่วิเคราะห์สาเหตุ)
</t>
  </si>
  <si>
    <t xml:space="preserve">ต้นทุนต่อหน่วยเพิ่มขึ้น ร้อยละ 52.96  เหตุผลเนื่องจาก  เหตุผลเดียวกับกับกิจกรรมย่อยที่ 15 พิจารณาดำเนินการเรื่องร้องเรียนผลิตภัณฑ์สุขภาพด้านยา (รวมการโฆษณา)
</t>
  </si>
  <si>
    <t xml:space="preserve">ต้นทุนต่อหน่วยเพิ่มขึ้น ร้อยละ 42.07 เหตุผลเนื่องจาก เหตุผลเดียวกับกับกิจกรรมย่อยที่ 15 พิจารณาดำเนินการเรื่องร้องเรียนผลิตภัณฑ์สุขภาพด้านยา (รวมการโฆษณา)
</t>
  </si>
  <si>
    <t>ต้นทุนต่อหน่วยลดลง ร้อยละ 90.20 เหตุผลเนื่องจาก เหตุผลเดียวกับกับกิจกรรมย่อยที่ 15 พิจารณาดำเนินการเรื่องร้องเรียนผลิตภัณฑ์สุขภาพด้านยา (รวมการโฆษณา)</t>
  </si>
  <si>
    <t xml:space="preserve">ต้นทุนต่อหน่วยเพิ่มขึ้น ร้อยละ 136.51 เหตุผลเนื่องจาก  จากการที่ปีงบประมาณ  2555 มีการยกระดับยาที่มี  Pseudoephedrine  เป็นส่วนประกอบ  เป็นวัตถุออกฤทธิ์ในประเภท  2  นั้น  เจ้าหน้าที่ต้องออกไปตรวจสอบและสำรวจยอดคงเหลือของยาว่ามีอยู่ในท้องตลาดจำนวนเท่าใด  และมีอยู่ที่สถานที่ผลิต  (โรงงาน)  อีกจำนวนเท่าใด เพื่อนำมาเป็นข้อมูลในการวางแผนการดำเนินการต่อไป  เพื่อให้เกิดผลกระทบกับทั้งประชาชน ผู้ผลิต  และหน่วยงานภาครัฐน้อยที่สุด ดังนั้นเมื่อเจ้าหน้าที่ไปตรวจสอบสถานที่ผลิต (โรงงาน)  ในแต่ละครั้ง  เจ้าหน้าที่จึงถือโอกาสตรวจในหัวข้ออื่น ๆ  เช่น  ตรวจฉลากและเอกสารกำกับยา 
สุ่มเก็บตัวอย่างเพื่อตรวจสอบคุณภาพ  จึงทำให้เจ้าหน้าที่ไม่ต้องเสียค่าใช้จ่ายในการตรวจสอบสถานที่ผลิตยาหลายครั้ง  แต่เนื่องจากกฎหมายระบุว่าสถานพยาบาลที่มีความประสงค์จะใช้ยาที่มีส่วนประกอบของ  Pseudoephedrine  ต่อไป  จำเป็นต้องมาขอใบอนุญาตครอบครองวัตถุออกฤทธิ์ฯ หากสถานพยาบาลนั้นไม่ได้มาขอใบอนุญาตครอบครอง  เมื่อมีเจ้าหน้าที่ขอตรวจสอบ  จะเป็นการกระทำผิดฐานมีวัตถุออกฤทธิ์ไว้ในครอบครองโดยไม่ได้รับอนุญาต  ดังนั้น  เพื่อมิให้เป็นการกระทำผิดกฎหมายจึงมีสถานพยาบาลจำนวนไม่น้อยที่กระตือรือร้นมาขอใบอนุญาตครอบค  และเมื่อสถานพยาบาลนั้นมีใบอนุญาตครอบครองวัตถุออกฤทธิ์แล้ว  สถานพยาบาลมีหน้าที่ต้องจัดทำรายงาน  (บจ.8  บจ. 9  และ  บจ.10  เสนอต่อเลขาธิการด้วย  จึงทำให้จำนวนรายงานเพิ่มมากขึ้นกว่าปีงบประมาณ  2554  เกือบ  4,000  ซึ่งทำให้เจ้าหน้าที่ต้องดำเนินการอย่างหนัก ในการตรวจสอบรายงานที่เพิ่มขึ้น  ส่งผลให้ต่นทุนต่อหน่วยของปี งบประมาณ  2555 เพิ่มขึ้นด้วย    </t>
  </si>
  <si>
    <t>ต้นทุนต่อหน่วยเพิ่มขึ้น ร้อยละ 28.81 เหตุผลเนื่องจาก นโยบายค่าแรงขั้นต่ำของรัฐบาลที่กำหนดให้ภาคเอกชนเพิ่มค่าแรงขั้นต่ำเพิ่มขึ้นเป็น 300 บาท ในปีงบประมาณ พ.ศ.2555  ส่งผลให้ผู้ประกอบการย้ายฐานการผลิตไปยังประเทศเพื่อนบ้านมากขึ้น จึงทำให้มีผู้ประกอบการมาติดต่อ เพื่อขออนุญาตผลิตสุขภาพน้อยลง ส่งผลให้ปริมาณงานมีจำนวนลดลงอย่างมากเมื่อเทียบกับปีก่อน</t>
  </si>
  <si>
    <t xml:space="preserve">ต้นทุนต่อหน่วยลดลง ร้อยละ 28.18 เหตุผลเนื่องจาก
1. ในปีงบประมาณ 2555 มีค่าใช้จ่ายด้านการฝึกอบรม น้อยกว่าปี 2554  มีดังนี้
   1.1  ในปีงบประมาณ พ.ศ.2554 ก.พ.ร.รับผิดชอบระบบคุณภาพ  ซึ่งเป็นเรื่องใหม่และบุคลากรทุกท่านจำเป็นต้องมีความรู้  จึงมีการจัดฝึกอบรมรวม  3 ครั้งได้แก่ 
         1) ความรู้พื้นฐานเกี่ยวกับระบบคุณภาพ
         2) อบรมผู้ตรวจติดตาม (Internal Auditor) (63,000)
         3) อบรมหัวหน้าผู้ตรวจติดตาม (Lead Auditor) (325,380)
ซึ่งทั้ง 3 โครงการใช้งบประมาณรวม 4 แสนกว่าบาท
   1.2 นอกจากนี้ได้มีการจัดอบรมเรื่องการบริการที่ประทับใจ (67,200) /มีการประชุมวิชาการ (19,100) และจัดสัมมนา อย.กับผู้ประกอบการ (131,900) 
   1.3 ในปีงบประมาณ พ.ศ.2555 ก.พ.ร. ได้โอนความรับผิดชอบเรื่องระบบคุณภาพให้กองแผนงานและวิชาการรับไปดำเนินการ ไม่มีการจัดอบรมการบริการที่ประทับใจ  และไม่นับรวมการสัมมนา อย.กับผู้ประกอบการ เหลือเพียงการประชุมวิชาการเท่านั้น  
2. ในปีงบประมาณปี 2555 ก.พ.ร. มีค่าใช้จ่ายในการเดินทาง สูงกว่าปี 2554 มีเหตุผล ดังนี้
    2.1 ในปีงบประมาณ พ.ศ.2554 ก.พ.ร. มีข้าราชการ  2 คน  มี 1 คนไม่สามารถเดินทางโดยเครื่องบินได้  ประกอบกับมีการจัดประชุมต่างจังหวัดน้อย  
    2.2 ในปีงบประมาณ พ.ศ.2555 ก.พ.ร. มีข้าราชการ 3 คน ซึ่งทุกคนสามารถเดินทางด้วยเครื่องบินได้  ประกอบกับรองปลัดกระทรวงให้มีการประชุมเครือข่าย ก.พ.ร. กระทรวงสาธารณสุข  ซึ่งจัดในต่างจังหวัด ต้องเดินทางด้วยเครื่องบิน 
และให้ต้นสังกัดออกค่าเดินทางเอง 
</t>
  </si>
  <si>
    <t>ต้นทุนต่อหน่วยเพิ่มขึ้น ร้อยละ 49.33 เหตุผลเนื่องจากนโยบายของรัฐบาลในการปรับอัตราค่าแรงขั้นต่ำเพิ่มขึ้นเป็น 300 บาท/วัน ซึ่ง อย. ได้ดำเนินการปรับตามนโยบาย และภาวะเงินเฟ้อ  ตลอดจนค่าวัสดุอุปกรณ์ที่ปรับเพิ่มสูงขึ้น ส่งผลให้ต้นทุนต่อหน่วยของค่าจ้างเหมาบริการ (ส่วนกลาง) เพิ่มสูงขึ้น</t>
  </si>
  <si>
    <t>ต้นทุนต่อหน่วยเพิ่มขึ้น ร้อยละ 169.18 เหตุผลเนื่องจาก ในปีงบประมาณ พ.ศ.2554 รัฐบาลได้กำหนดให้การแก้ไขปัญหายาเสพติดเป็นวาระแห่งชาติ จึงได้ประกาศเรื่องดังกล่าวเป็นนโยบายเร่งด่วน กระทรวงสาธารณสุข สำนักงานคณะกรรมการอาหารและยา ซึ่งมีหน้าที่รับผิดชอบในกฎหมายว่าด้วยวัตถุเสพติด จึงจะจัดให้มีการเผาทำลายยาเสพติดให้โทษของกลางถึง 2 ครั้ง คือในวันที่ 24 มิถุนายน 2554 และวันที่ 17 กันยายน 2554 ณ ศูนย์บริหารสาธารณูปโภคและสิ่งแวดล้อม นิคมอุตสาหกรรมบางปะอิน จังหวัดพระนครศรีอยุธยา โดยมีนายกรัฐมนตรีเป็นประธานในพิธี แม้จะใช้งบประมาณในการจัดพิธีการเผาทำลายยาเสพติดให้โทษมากกว่าปีที่ผ่านมา ซึ่งมีการจัดงานเพียงครั้งเดียว แต่การเผาทำลายยาเสพติดให้โทษของกลาง ในครั้งที่  2 ขอบปีงบประมาณ พ.ศ.2554 นั้น ของกลางส่วนใหญ่ที่นำมาเผาทำลายเป็นของกลางรายย่อย จึงทำให้มีจำนวนคดีทำนำมาเผาทำลายมากกว่าปีงบประมาณ พ.ศ.2555 มาก (ปี 2554 มีจำนวนผลงาน 137,060 รายการ ส่วนปี 2555 มีจำนวนผลงาน 1,023 รายการ) ส่งผลให้ต้นทุนต่อหน่วยต่อหน่วยของปีงบประมาณ พ.ศ.2554 ค่อนข้างต่ำกว่าทุกปี ซึ่งเมื่อเปรียบเทียบกับต้นทุนต่อหน่วยของปีงบประมาณ พ.ศ.2555 จึงทำให้ต้นทุนส่งขึ้นเป็นอย่างมาก</t>
  </si>
  <si>
    <t xml:space="preserve">ต้นทุนต่อหน่วยลดลง ร้อยละ 96.49 เหตุผลเนื่องจาก เหตุผลดังนี้
1) การปรับเปลี่ยนค่าการปันส่วนที่เปลี่ยนไปของภาพรวมการดำเนินงานทั้งหมด
 2) ผลการคำนวณต้นทุนต่อหน่วยที่ลดลงเนื่องจากผลการดำเนินคดีที่เพิ่มขึ้น เนื่องจากสถานการณ์ความไม่ปลอดภัยด้านอาหารและการดำเนินงานเรื่องร้องเรียนผลิตภัณฑ์อาหารและการโฆษณาตามกิจกรรมที่ 29, 30 และ 32 ทำให้สำนักอาหารมีการดำเนินการต่อผู้ฝ่าฝืนและกระทำผิดต่อกฎหมายด้านอาหารจำนวนเพิ่มขึ้น ได้แก่ ผลิตภัณฑ์กาแฟลดน้ำหนักและปัญหากาแฟลดความอ้วนใส่ยาไซบูทรามีน   การร้องเรียนผลิตภัณฑ์เสริมอาหาร ซึ่งทำให้ผู้ป่วยเกิดอาการผิดปกติทางช่องคลอด ผลิตภัณฑ์นมผงสำหรับทารกจากจีนปนเปื้อนสารปรอท ขนมกรุบกรอบซึ่งไม่มีฉลากวางจำหน่ายบริเวณหน้าโรงเรียนและตลาดนัดต่าง ๆ ที่ไม่ได้รับอนุญาตพบจุลินทรีย์ที่ก่อให้เกิดโรค วัตถุเจือปนเกินมาตรฐานและการใช้ผิดวัตถุประสงค์ การลักลอบขายผลิตภัณฑ์เสริมอาหารผิดกฎหมายผ่านทางเว็บไซต์  www.meedmoh.com การโฆษณาโอ้อวดเกินจริง และไม่ได้รับการอนุญาต 
</t>
  </si>
  <si>
    <t>ต้นทุนต่อหน่วยเพิ่มขึ้น ร้อยละ 69.21  เหตุผลเนื่องจาก ในปีงบประมาณ 2555 สำนักยา มีนโยบาย ตรวจสอบเฝ้าระวังร้านขายยาที่คาดการณ์ว่าจะมีการจำหน่ายยา ในระหว่างเวลาที่ไม่มีเภสัชกรมาปฏิบัติงาน และตรวจสอบเภสัชกรมาว่าปฏิบัติงานตามเวลาที่เจ้าไว้หรือไม่ ทำให้ตัวเลขผลการดำเนินการเกี่ยวกับเรื่องร้องเรียนและกรณีพิเศษ เพิ่มสูงขึ้น กว่า 15 เท่า รวมถึงการปรับเพิ่มจำนวนข้าราชการในกลุ่มงานที่ดำเนินการตรวจสอบเฝ้าระวังสถานประกอบการมากขึ้น ซึ่งส่งผลให้การดำเนินการเกี่ยวกับการตรวจสอบเฝ้าระวัง เพิ่มสูงขึ้นทุกรายการ ไม่ว่าจะเป็นเรื่องของผลิตภัณฑ์สุขภาพ และสถานประกอบการ แต่เมื่อเทียบแล้วจะพบว่า ในส่วนของการเรื่องร้องเรียนสถานประกอบการด้านยา จะเป็นอัตราส่วนที่ลดลงเพราะว่า อัตราส่วนผลงานที่ดำเนินการเฝ้าระวัง เพิ่มสูงมากกว่าอัตราส่วนของงบประมาณที่สูงขึ้นเป็นอย่างมาก ทำให้ต้นทุนในการดำเนินการเรื่องร้องเรียนสถานประกอบการด้านยา ลดลง ทั้งที่มีการใช้จ่ายงบประมาณที่สูงขึ้น</t>
  </si>
  <si>
    <t>ต้นทุนต่อหน่วยเพิ่มขึ้น ร้อยละ 11,677.54 เหตุผลเนื่องจาก  ในปีงบประมาณ พ.ศ.2554 รัฐบาลได้กำหนดให้การแก้ไขปัญหายาเสพติดเป็นวาระแห่งชาติ จึงได้ประกาศเรื่องดังกล่าวเป็นนโยบายเร่งด่วน กระทรวงสาธารณสุข สำนักงานคณะกรรมการอาหารและยา ซึ่งมีหน้าที่รับผิดชอบในกฎหมายว่าด้วยวัตถุเสพติด  จึงจะจัดให้มีการเผาทำลายยาเสพติดให้โทษของกลาง ถึง 2 ครั้ง คือในวันที่ 24 มิถุนายน 2554 และวันที่ 17 กันยายน 2554 ณ ศูนย์บริหารสาธารณูปโภคและสิ่งแวดล้อม นิคมอุตสาหกรรมบางปะอิน จังหวัดพระนครศรีอยุธยา โดยมีนายกรัฐมนตรีเป็นประธานในพิธี แม้จะใช้งบประมาณในการจัดพิธีการเผาทำลายยาเสพติดให้โทษมากกว่าปีที่ผ่านมา ซึ่งมีการจัดงานเพียงครั้งเดียว  แต่การเผาทำลายยาเสพติดให้โทษของกลาง ในครั้งที่ 2 ของปีงบประมาณ พ.ศ.2554 นั้น ของกลางส่วนใหญ่ที่นำมาเผาทำลายเป็นของกลางรายย่อย จึงทำให้มีจำนวนคดีที่นำมาเผาทำลายมากกว่าปีงบประมาณ พ.ศ.2555 มาก (ปี 2554 มีจำนวนผลงาน 137,060 รายการ ส่วนปี 2555 มีจำนวนผลงาน 1,023 รายการ) ส่งผลให้ต้นทุนต่อหน่วยต่อหน่วยของปีงบประมาณ พ.ศ.2554 ค่อนข้างต่ำกว่าทุกปี ซึ่งเมื่อเปรียบเทียบกับต้นทุนต่อหน่วยของปีงบประมาณ พ.ศ.2555 จึงทำให้ต้นทุนส่งขึ้นเป็นอย่างมาก</t>
  </si>
  <si>
    <t>ต้นทุนต่อหน่วยเพิ่มขึ้น ร้อยละ 1,351.52 เหตุผลเนื่องจาก นโยบายของสำนักงานคณะกรรมการอาหารและยาในการดำเนินการกับผู้ฝ่าฝืนกฎหมาย จึงทำให้มีผู้บริโภคร้องเรียนเกี่ยวกับผลิตภัณฑ์ด้านเครื่องมือแพทย์น้อยลงเมื่อเทียบกับปีที่ผ่านมา จึงส่งผลให้ต้นทุนต่อหน่วยในปีงบประมาณ 2555 ลดลงเมื่อเทียบกับปีงบประมาณ 2554</t>
  </si>
  <si>
    <t>ต้นทุนต่อหน่วยลดลง ร้อยละ 38.14 เหตุผลเนื่องจากในปีงบประมาณ พ.ศ. 2555 สำนักงานคณะกรรมการอาหารและยา ได้รับการจัดสรรเครื่องคอมพิวเตอร์เพิ่มเติมอีกจำนวน 300 เครื่อง</t>
  </si>
  <si>
    <t xml:space="preserve"> - </t>
  </si>
  <si>
    <t xml:space="preserve">ต้นทุนต่อหน่วยเพิ่มขึ้น ร้อยละ  136.51 เหตุผลเนื่องจาก เหตุผลดังนี้
1. ในปีงบประมาณ พ.ศ.2554 รัฐบาลได้กำหนดให้การแก้ไขปัญหายาเสพติดเป็นวาระแห่งชาติ จึงได้ประกาศเรื่องดังกล่าวเป็นนโยบายเร่งด่วน กระทรวงสาธารณสุข สำนักงานคณะกรรมการอาหารและยา ซึ่งมีหน้าที่รับผิดชอบในกฎหมายว่าด้วยวัตถุเสพติด จึงจะจัดให้มีการเผาทำลายยาเสพติดให้โทษของกลางถึง 2 ครั้ง คือในวันที่ 24 มิถุนายน 2554 และวันที่ 17 กันยายน 2554 ณ ศูนย์บริหารสาธารณูปโภคและสิ่งแวดล้อม นิคมอุตสาหกรรมบางปะอิน จังหวัดพระนครศรีอยุธยา โดยมีนายกรัฐมนตรีเป็นประธานในพิธี แม้จะใช้งบประมาณในการจัดพิธีการเผาทำลายยาเสพติดให้โทษมากกว่าปีที่ผ่านมา ซึ่งมีการจัดงานเพียงครั้งเดียว แต่การเผาทำลายยาเสพติดให้โทษของกลาง ในครั้งที่  2 ของปีงบประมาณ พ.ศ.2554 นั้น ของกลางส่วนใหญ่ที่นำมาเผาทำลายเป็นของกลางรายย่อย จึงทำให้มีจำนวนคดีที่นำมาเผาทำลายมากกว่าปีงบประมาณ พ.ศ.2555 มาก (ปี 2554 มีจำนวนผลงาน  137,060 รายการ ส่วนปี 2555 มีจำนวนผลงาน 1,023 รายการ) ส่งผลให้ต้นทุนต่อหน่วยต่อหน่วยของปีงบประมาณ 2554 ค่อนข้างต่ำกว่าทุกปี ซึ่งเมื่อเปรียบเทียบกับต้นทุนต่อหน่วยของปีงบประมาณ  2555 จึงทำให้ต้นทุนส่งขึ้นเป็นอย่างมาก
2. จากการที่ปีงบประมาณ พ.ศ.2555 มีการยกระดับยาที่มี Pseudoephedrine เป็นส่วนประกอบ เป็นวัตถุออกฤทธิ์ในประเภท 2 นั้น สถานพยาบาลที่มีความประสงค์จะใช้ยาที่มีส่วนประกอบของ Pseudoephedrine ต่อไป 
จำเป็นต้องมาขอใบอนุญาตครอบครองวัตถุออกฤทธิ์ฯ หากสถานพยาบาลนั้นไม่ได้มาขอใบอนุญาตครอบครอง เมื่อมีเจ้าหน้าที่ขอตรวจสอบจะเป็นการกระทำผิดฐานมีวัตถุออกฤทธิ์ไว้ในครอบครองโดยไม่ได้รับอนุญาต 
ดังนั้นเพื่อมิให้เป็นการกระทำผิดกฎหมายจึงมีสถานพยาบาลจำนวนไม่น้อยที่กระตือรือร้นมาขอใบอนุญาตครอบครอง และเมื่อสถานพยาบาลนั้นมีใบอนุญาตครอบครองวัตถุออกฤทธิ์แล้ว สถานพยาบาลมีหน้าที่ต้องจัดทำรายงาน
(บจ.8 บจ. 9 และ บจ.10 เสนอต่อเลขาธิการด้วย จึงทำให้จำนวนรายงานเพิ่มมากขึ้นกว่าปีงบประมาณ พ.ศ. 2554 เกือบ 4,000 ซึ่งทำให้เจ้าหน้าที่ต้องดำเนินการอย่างหนักในการตรวจสอบรายงานที่เพิ่มขึ้น ส่งผลให้ต้นทุนต่อหน่วย
เพิ่มขึ้นด้วย
</t>
  </si>
  <si>
    <t xml:space="preserve">ต้นทุนต่อหน่วยเพิ่มขึ้น ร้อยละ 22.57  เหตุผลเนื่องจาก เหตุผลดังนี้
 1. กิจกรรมการติดตามกำกับส่งเสริมการติดตาม กำกับ  ส่งเสริม สนับสนุนการดำเนินงานคุ้มครองผู้บริโภคด้านผลิตภัณฑ์สุขภาพในส่วนภูมิภาคและท้องถิ่น เป็นการปฏิบัติงานในพื้นที่ส่วนภูมิภาค เพื่อตรวจติดตาม และนิเทศการดำเนินงานคุ้มครองผู้บริโภคด้านผลิตภัณฑ์สุขภาพของกลุ่มงานคุ้มครองผู้บริโภค สำนักงานสาธารณสุขจังหวัดทุกจังหวัดทั่วประเทศ โดยการเดินทางดังกล่าว มีลักษณะการเดินทาง 2 ลักษณะ คือ 1. ใช้พาหนะรถยนต์ หรือรถต์ตู้ 2. เครื่องบิน ซึ่งในปี 2555 ราคาน้ำมันเพิ่มสูงขึ้น และราคาค่าตั๋วเครื่องบิน เพิ่มสูงขึ้น ก็ส่งผลให้ค่าใช้จ่ายในการเดินทางในปีงบประมาณ พ.ศ.2555  เพิ่มขึ้นมาก ทำให้ต้นทุนรวม และต้นทุนต่อหน่วยเพิ่มขึ้น เมื่อเทียบกับปี 2554
2. ในปีงบประมาณ พ.ศ. 2555 กอง คบ. มีนโยบายในการควบคุมการลงพื้นที่ เพื่อตรวจติดตาม และนิเทศงานฯ โดยพิจารณาจากภารกิจที่สำคัญและมีความจำเป็นเท่านั้น ตลอดจนมีการจำกัดจำนวนเจ้าหน้าที่ในการปฏิบัติงานในพื้นที่  จากในปีงบประมาณ พ.ศ. 2554 มีการส่งเจ้าหน้าที่ลงตรวจติดตาม และนิเทศงานฯ ในพื้นที่ 2 คน ต่อ 1 ครั้ง และนับผลงานเป็น 2 ครั้ง แต่ในปีงบประมาณ พ.ศ. 2555 ปรับลดเจ้าหน้าที่ลงตรวจฯ เหลือ 1 คน ต่อ 1 ครั้ง และนับผลงานเป็น 1 ครั้ง ส่งผลให้ผลงานในปี 2555 ลดลง ร้อยละ 16.73 เมื่อเทียบกับปี 2554
</t>
  </si>
  <si>
    <t xml:space="preserve">ต้นทุนต่อหน่วยลดลง ร้อยละ 34.68 เหตุผลเนื่องจาก มีการบูรณาการการดำเนินงานปฏิบัติงานในพื้นที่ ในการพัฒนาและตรวจประเมินรับรองสถานประกอบการชุมชน กับงานอื่นๆ ของสำนักงานสาธารณสุขจังหวัด ส่งผลให้การลงปฏิบัติงานในพื้นที่แต่ละครั้งมีผลการดำเนินงานเพิ่มมากขึ้น และสามารถประหยัดค่าใช้จ่ายในกิจกรรมดังกล่าว ส่งผลให้ต้นทุนรวมในปี 2555 ลดลง ร้อยละ 32.10 เมื่อเทียบกับปี 2554 ขณะเดียวกันปริมาณผลงานก็เพิ่มขึ้น ร้อยละ 3.95
</t>
  </si>
  <si>
    <t xml:space="preserve">ต้นทุนต่อหน่วยเพิ่มขึ้น ร้อยละ 20.54 เหตุผลเนื่องจาก ในปีงบประมาณ พ.ศ. 2555 ศูนย์บริการผลิตภัณฑ์สุขภาพเบ็ดเสร็จมีการดำเนินการดังนี้
     ๑.   เมื่อเปรียบเทียบจำนวนผู้มาใช้บริการ ณ ศูนย์บริการฯ ระหว่างปีงบประมาณ พ.ศ.2554 และ พ.ศ.2555 พบว่า มีผู้มาใช้บริการเพิ่มขึ้น จำนวน 15.95% จึงทำให้ศูนย์บริการผลิตภัณฑ์สุขภาพเบ็ดเสร็จ จ้างเจ้าหน้าที่ปฏิบัติงานเพิ่มขึ้นจากปีงบประมาณ พ.ศ.2554 จำนวน 2 คน จากเดิม 6 คนเป็น 8 คน
     ๒.  ในปีงบประมาณ พ.ศ. 2555 มีการปรับอัตราเงินเดือนเจ้าหน้าที่เพิ่มขึ้น ตามนโยบายของรัฐบาล โดยพิจารณาตามความเหมาะสม
     ๓.  มีการซ่อมแซมเครื่องปรับอากาศทั้งหมดภายในศูนย์บริการฯ เนื่องจากมีการใช้งานมานาน 8 ปี
จากการดำเนินการตามข้อ 1-3 ส่งผลให้ต้นทุนรวม และต้นทุนต่อหน่วย ในปี 2555 เพิ่มขึ้น ร้อยละ 20.54 เมื่อเทียบกับปี 2554 
</t>
  </si>
  <si>
    <t xml:space="preserve">ต้นทุนต่อหน่วยลดลง ร้อยละ 50.60 เหตุผลเนื่องจาก ในปีงบประมาณ 2554  และ2555  วิธีการในการบันทึก PO ในระบบ GFMIS ต่างกัน  โดยในปีงบประมาณ  2554  จะบันทึก  PO ในระบบ GFMIS  ตามจำนวนใบสั่งจ้าง  แต่ในปีงบประมาณ  2555 จะบันทึกตามงวดที่เบิกจ่าย  เช่น  ใบสั่งจ้าง 1 ใบ  ระบุงวดในการเบิกจ่าย  5  งวด  ในปีงบประมาณ  2554  จะบันทึก  PO  จำนวน  1  ครั้ง  แต่ในปีงบประมาณ  2555  จะบันทึก  PO  จำนวน  5  ครั้ง  ทำให้จำนวนผลงานในปี  2555  เพิ่มขึ้นจากปี  2554
</t>
  </si>
  <si>
    <t xml:space="preserve">ต้นทุนต่อหน่วยเพิ่มขึ้น ร้อยละ 69.35 เหตุผลเนื่องจาก ในปีงบประมาณ พ.ศ. 2555 อย. มีการฝึกอบรมเจ้าหน้าที่ลดลง จากปี 2554 จำนวน 75 หลักสูตร/โครงการ หรือร้อยละ 37.67 ส่งผลให้ต้นทุนต่อหน่วยในปี 2555 ลดลง ร้อยละ 69.35 เมื่อเทียบกับปี 2554 </t>
  </si>
  <si>
    <t xml:space="preserve">ต้นทุนต่อหน่วยลดลง ร้อยละ 22.12 เหตุผลเนื่องจาก ในปีงบประมาณ  2555 มีการดำเนินการตามแผนงาน/โครงการมากขึ้น และปริมาณเอกสารที่ส่งมาเบิกยังฝ่ายการคลังเพิ่มสูงขึ้น  ทำให้จำนวนครั้งในการตั้งเบิกจ่ายเงินเพิ่มขึ้นกว่าปี 2554
</t>
  </si>
  <si>
    <t>ต้นทุนต่อหน่วยเพิ่มขึ้น ร้อยละ 5.73 (ต้นทุนต่อหน่วยเพิ่มขึ้นไม่เกิน ร้อยละ 20 จึงไม่วิเคราะห์สาเหตุ)</t>
  </si>
  <si>
    <t>ต้นทุนต่อหน่วยลดลง ร้อยละ 63.20 เหตุผลเนื่องจากมีการดำเนินงาน และปริมาณงานด้านการเสริมสร้างความร่วมมือระหว่างประเทศเพิ่มขึ้น โดยเฉพาะการเตรียมตัวเข้าสู่ประชาคมอาเซียน เช่น  จัดทำแผนงาน/ โครงการด้านสาธารณสุข เพื่อเตรียมความพร้อมในการเข้าสู่ประชาคมอาเซียน ของ อย. , การให้ข้อคิดเห็นและข้อเสนอแนะต่อการจัดทำข้อตกลงระหว่างประเทศด้านผลิตภัณฑ์สุขภาพ, การประสานข้อมูลความร่วมมือระหว่างประเทศด้านผลิตภัณฑ์สุขภาพกับหน่วยงานต่างๆ ภายในประเทศที่เกี่ยวข้อง และหน่วยงานประสานความร่วมมือด้านการคุ้มครองผู้บริโภคกับต่างประเทศ เป็นต้น</t>
  </si>
  <si>
    <t>ต้นทุนต่อหน่วยลดลง ร้อยละ 30.73 เหตุผลเนื่องจาก ในปีงบประมาณ พ.ศ. 2555 ก.พ.ร. ได้รับการจัดสรรงบประมาณลดลงจากปีงบประมาร พ.ศ. 2554 รวม 465,603 บาท คิดเป็น 28 % ประกอบกับมีการสับเปลี่ยนงานกัน โดยกองแผนงานและวิชาการ รับระบบคุณภาพ (QS) ไปดำเนินการ โดย ก.พ.ร. โอนงบประมาณไปเป็นค่าดำเนินการรวม 100,000 บ. และ ก.พ.ร. ได้รับเรื่องการพัฒนาระบบบริหารจัดการภาครัฐ (PMPA) และนโยบายการกำกกับดูแลตนเองที่ดี (OG) มาดำเนินการ ศึ่งใช้งบประมาณในการดำเนินการมามากนัก ส่วนใหญ่เป็นงบประมาณเกี่ยวกับการประชุมคณะทำงานฯ  ประกอบกับ ก.พ.ร. ได้โอนเงินจำนวน 200,000 บาท ให้กรมสนับสนุนบริการสุขภาพ นำไปใช้ดำเนินการในตัวชี้วัดของกลุ่มภารกิจสนับสนุนบริการสุขภาพ ตามตัวชี้วัดของ สำนักงาน ก.พ.ร. มีผลให้ต้นทุนต่อหน่วยในปีงบประมาณ พ.ศ. 2555 ลดลงจากปีงบประมาณ พ.ศ. 2554</t>
  </si>
  <si>
    <t>ต้นทุนต่อหน่วยลดลง ร้อยละ 22.04 เหตุผลเนื่องจาก ในปีงบประมาณ พ.ศ. 2555 ก.พ.ร. ได้รับการจัดสรรงบประมาณลดลงจากปีงบประมาร พ.ศ. 2554 รวม 415,932 บาท คิดเป็น 23.93 % ประกอบกับโครงการสำรวจความพึงพอใจ ที่ตั้งงบประมาณไว้ 700,000 บาท ใช้จริง 600,000 บาท และหลายโครงการ เช่น การจัดทำข้อเสนอแนะ โครงการสัมมนาผู้ประกอบการ กิจกรรมการัฒนาการให้บริการ เป็นต้น ซึ่งกิจกรรมส่วนใหญ่เป็นการประชุม ทำใหใช้งบประมาณไม่มากนัก ทำให้งบประมาณเหลือจ่าย ซึ่งต้องตัดงบประมาณเข้างบกลางของสำนักงานฯ รวม 250,000 บาท ทำให้ใช้จ่ายจริงน้อยกว่าปีที่ฝ่านมา มีผลให้ต้นทุนต่อหน่วยลดลงดังกล่าว</t>
  </si>
  <si>
    <t>ต้นทุนต่อหน่วยลดลง ร้อยละ 44.33 เหตุผลเนื่องจาก ในปี 2555 มีการดำเนินกิจกรรมเพิ่มขึ้น เช่น การผลิตและเผยแพร่ความรู้ผ่านสื่อวิทยุ โดยปี 2554  มีการเผยแพร่ 58 ครั้ง แต่ปี 2555 มีการเผยแพร่เพิ่มขึ้น เป็น 130 ครั้ง ส่งผลให้ต้นทุนต่อหน่วยเฉลี่ยลดลง</t>
  </si>
  <si>
    <t>ต้นทุนต่อหน่วยลดลง ร้อยละ 51.70 เหตุผลเนื่องจาก ในปี 2555 มีการดำเนินกิจกรรมเพิ่มขึ้น โดยปี 2554 การถ่ายทอดความรู้ผ่านสื่ออื่น 141 เรื่อง/92 ครั้ง แต่ปี 2555 การถ่ายทอดความรู้ผ่านสื่ออื่น เป็น 164 เรื่อง/165 ครั้ง โดยกิจกรรมที่เพิ่มขึ้นชัดเจนอย่างเห็นได้ชัด คือ การผลิตและเผยแพร่ความรู้ผ่านสายด่วน อย. 1556 (ปี 2554 : 24 เรื่อง/ 24 ครั้ง ส่วนปี 2555 : 50 เรื่อง/ 50 ครั้ง) และการผลิตและเผยแพร่ความรู้ผ่านเว็บไซต์ ORYOR.COM (ปี 2554 : 40 เรื่อง/40 ครั้ง ส่วนปี 2555 : 54 เรื่อง/54 ครั้ง) ส่งผลให้ต้นทุนต่อหน่วยเฉลี่ยลดลง</t>
  </si>
  <si>
    <t xml:space="preserve">ต้นทุนต่อหน่วยเพิ่มขึ้น ร้อยละ 76.41  เหตุผลเนื่องจาก การดำเนินกิจกรรมการปรับเปลี่ยนพฤติกรรมผู้บริโภคในปี 2555 ใช้จำนวนงบประมาณสูงขึ้นกว่าปี 2554 
ร้อยละ 76.41 โดยที่จำนวนโครงการเท่าเดิม แต่จำนวนกิจกรรมในแต่ละโครงการเพิ่มขึ้น (เช่น โครงการอย่าหลงเชื่อง่าย มีกิจกรรมของ ปี 2555 ที่เพิ่มขึ้นจาก ปี 2554 ที่ใช้งบประมาณค่อนข้างสูง ได้แก่ การผลิตและเผยแพร่ละครสั้นผ่านทางสื่อวิทยุโทรทัศน์ (ผลิต 5 เรื่อง เผยแพร่เรื่องละไม่น้อยกว่า 3 ครั้ง ราคาเรื่องละ 800,000 บาท) และการผลิตและเผยแพร่สปอตวิทยุผ่านทางสื่อวิทยุกระจายเสียง (เผยแพร่ไม่น้อยกว่า 200 ครั้ง ราคาครั้งละ 7,500 บาท)) จึงส่งผลให้ต้นทุนผลผลิตของปี 2555 สูงกว่าปี 2554 อย่างมาก
</t>
  </si>
  <si>
    <t xml:space="preserve">ต้นทุนต่อหน่วยเพิ่มขึ้น ร้อยละ 78.24 เหตุผลเนื่องจาก การดำเนินกิจกรรมการปรับเปลี่ยนพฤติกรรมผู้บริโภคในปี 2555 ใช้จำนวนงบประมาณสูงขึ้นกว่าปี 2554 
ร้อยละ 76.41 โดยที่จำนวนโครงการเท่าเดิม แต่จำนวนกิจกรรมในแต่ละโครงการเพิ่มขึ้น (เช่น โครงการอย่าหลงเชื่อง่าย มีกิจกรรมของ ปี 2555 ที่เพิ่มขึ้นจาก ปี 2554 ที่ใช้งบประมาณค่อนข้างสูง ได้แก่ การผลิตและเผยแพร่ละครสั้นผ่านทางสื่อวิทยุโทรทัศน์ (ผลิต 5 เรื่อง เผยแพร่เรื่องละไม่น้อยกว่า 3 ครั้ง ราคาเรื่องละ 800,000 บาท) และการผลิตและเผยแพร่สปอตวิทยุผ่านทางสื่อวิทยุกระจายเสียง (เผยแพร่ไม่น้อยกว่า 200 ครั้ง ราคาครั้งละ 7,500 บาท)) จึงส่งผลให้ต้นทุนผลผลิตของปี 2555 สูงกว่าปี 2554 อย่างมาก
</t>
  </si>
  <si>
    <t>ต้นทุนต่อหน่วยลดลง ร้อยละ 30.13 เหตุผลเนื่องจาก  เหตุผลดังนี้
1.  ในปี 2555 มีการดำเนินกิจกรรมเพิ่มขึ้น เช่น การผลิตและเผยแพร่ความรู้ผ่านสื่อวิทยุ โดยปี 2554  มีการเผยแพร่ 58 ครั้ง แต่ปี 2555 มีการเผยแพร่เพิ่มขึ้น เป็น 130 ครั้ง ส่งผลให้ต้นทุนต่อหน่วยเฉลี่ยลดลง
2. ในปี 2555 มีการดำเนินกิจกรรมเพิ่มขึ้น โดยปี 2554 การถ่ายทอดความรู้ผ่านสื่ออื่น 141 เรื่อง/92 ครั้ง แต่ปี 2555 การถ่ายทอดความรู้ผ่านสื่ออื่น เป็น 164 เรื่อง/165 ครั้ง โดยกิจกรรมที่เพิ่มขึ้นชัดเจนอย่างเห็นได้ชัด คือ การผลิตและเผยแพร่ความรู้ผ่านสายด่วน อย. 1556 (ปี 2554 : 24 เรื่อง/ 24 ครั้ง ส่วนปี 2555 : 50 เรื่อง/ 50 ครั้ง) และการผลิตและเผยแพร่ความรู้ผ่านเว็บไซต์ ORYOR.COM (ปี 2554 : 40 เรื่อง/40 ครั้ง ส่วนปี 2555 : 54 เรื่อง/54 ครั้ง) ส่งผลให้ต้นทุนต่อหน่วยเฉลี่ยลดลง</t>
  </si>
  <si>
    <t xml:space="preserve">ต้นทุนต่อหน่วยลดลง ร้อยละ 38.87 เหตุผลเนื่องจาก มีการบูรณาการการดำเนินงานปฏิบัติงานในพื้นที่ ในการพัฒนาและตรวจประเมินรับรองสถานประกอบการชุมชน กับงานอื่นๆ ของสำนักงานสาธารณสุขจังหวัด ส่งผลให้การลงปฏิบัติงานในพื้นที่แต่ละครั้งมีผลการดำเนินงานเพิ่มมากขึ้น และสามารถประหยัดค่าใช้จ่ายในกิจกรรมดังกล่าว ส่งผลให้ต้นทุนรวมในปี 2555 ลดลง ร้อยละ 36.46 เมื่อเทียบกับปี 2554 ขณะเดียวกันปริมาณผลงานก็เพิ่มขึ้น ร้อยละ 3.95
</t>
  </si>
  <si>
    <t>ต้นทุนต่อหน่วยลดลง ร้อยละ 30.13 เหตุผลเนื่องจาก เหตุผลดังนี้
1.  ในปี 2555 มีการดำเนินกิจกรรมเพิ่มขึ้น เช่น การผลิตและเผยแพร่ความรู้ผ่านสื่อวิทยุ โดยปี 2554  มีการเผยแพร่ 58 ครั้ง แต่ปี 2555 มีการเผยแพร่เพิ่มขึ้น เป็น 130 ครั้ง ส่งผลให้ต้นทุนต่อหน่วยเฉลี่ยลดลง
2. ในปี 2555 มีการดำเนินกิจกรรมเพิ่มขึ้น โดยปี 2554 การถ่ายทอดความรู้ผ่านสื่ออื่น 141 เรื่อง/92 ครั้ง แต่ปี 2555 การถ่ายทอดความรู้ผ่านสื่ออื่น เป็น 164 เรื่อง/165 ครั้ง โดยกิจกรรมที่เพิ่มขึ้นชัดเจนอย่างเห็นได้ชัด คือ การผลิตและเผยแพร่ความรู้ผ่านสายด่วน อย. 1556 (ปี 2554 : 24 เรื่อง/ 24 ครั้ง ส่วนปี 2555 : 50 เรื่อง/ 50 ครั้ง) และการผลิตและเผยแพร่ความรู้ผ่านเว็บไซต์ ORYOR.COM (ปี 2554 : 40 เรื่อง/40 ครั้ง ส่วนปี 2555 : 54 เรื่อง/54 ครั้ง) ส่งผลให้ต้นทุนต่อหน่วยเฉลี่ยลดลง</t>
  </si>
  <si>
    <t xml:space="preserve">ต้นทุนต่อหน่วยลดลง ร้อยละ 26.25 เหตุผลเนื่องจาก มีการบูรณาการการดำเนินงานปฏิบัติงานในพื้นที่ ในการพัฒนาและตรวจประเมินรับรองสถานประกอบการชุมชน กับงานอื่นๆ ของสำนักงานสาธารณสุขจังหวัด ซึ่งการลงปฏิบัติงานในพื้นที่แบบบูรณาการดังกล่าว ทำให้สามารถประหยัดค่าใช้จ่ายในกิจกรรมดังกล่าวได้ ส่งผลให้ต้นทุนรวมในปี 2555 ลดลง ร้อยละ 36.69 เมื่อเทียบกับปี 2554 
</t>
  </si>
  <si>
    <t>ต้นทุนต่อหน่วยเพิ่มขึ้น ร้อยละ 130.78 เหตุผลเนื่องจาก ในปีงบประมาณ 2555 มีค่าใช้จ่ายในการตรวจสอบการโฆษณาด้านเครื่องมือแพทย์ที่มากขึ้น เช่น ค่าวาสาร นิตยสาร รวมถึงค่าแรงของเจ้าหน้าที่ที่ตรวจสอบการโฆษณาผลิตภัณฑ์เรื่องมือแพทย์ที่เพิ่มขึ้น จึงส่งผลให้ต้นทุนในปีงบประมาณ 2555 มากกว่า ปีงบประมาณ 2554</t>
  </si>
  <si>
    <t>ต้นทุนต่อหน่วยเพิ่มขึ้น ร้อยละ 50.32 เหตุผลเนื่องจาก  จากการที่ปีงบประมาณ  2555 มีการยกระดับยาที่มี  Pseudoephedrine  เป็นส่วนประกอบ  เป็นวัตถุออกฤทธิ์ในประเภท  2  นั้น  เจ้าหน้าที่ต้องดำเนินการตรวจสอบอย่างเข้มงวดมากกว่าปีที่ผ่านมา  ทำให้ในปีงบประมาณ  2555  มีการใช้งบประมาณมากกว่าในปีงบประมาณ  2554  
แต่ได้ผลงานน้อยกว่า  จึงทำให้ปีงประมาณ  2555  มีต้นทุนต่อหน่วยมากกว่าปีงบประมาณ  2554</t>
  </si>
  <si>
    <t xml:space="preserve">ต้นทุนต่อหน่วยลดลง ร้อยละ 20.34 เหตุผลเนื่องจาก จากการที่ปีงบประมาณ  2555 มีการยกระดับยาที่มี  Pseudoephedrine  เป็นส่วนประกอบ  เป็นวัตถุออกฤทธิ์ในประเภท  2  นั้น  เจ้าหน้าที่ต้องออกไปตรวจสอบและสำรวจยอดคงเหลือของยาว่ามีอยู่ในท้องตลาดจำนวนเท่าใด  และมีอยู่ที่สถานที่ผลิต  (โรงงาน)  อีกจำนวนเท่าใด  
เพื่อนำมาเป็นข้อมูลในการวางแผนการดำเนินการต่อไป  เพื่อให้เกิดผลกระทบกับทั้งประชาชน ผู้ผลิต  และหน่วยงานภาครัฐน้อยที่สุด ดังนั้นเมื่อเจ้าหน้าที่ไปตรวจสอบสถานที่ผลิต (โรงงาน)  ในแต่ละครั้ง  เจ้าหน้าที่จึงถือโอกาสตรวจในหัวข้ออื่น ๆ  เช่น  ตรวจฉลากและเอกสารกำกับยา 
สุ่มเก็บตัวอย่างเพื่อตรวจสอบคุณภาพ  จึงทำให้เจ้าหน้าที่ไม่ต้องเสียค่าใช้จ่ายในการตรวจสอบสถานที่ผลิตยาหลายครั้ง  จึงมีการใช้งบประมาณในการตรวจสอบน้อยลง  ส่งผลให้ต้นทุนต่อหน่วยในภาพรวมลดลงด้วย  </t>
  </si>
  <si>
    <t xml:space="preserve">ต้นทุนต่อหน่วยลดลง ร้อยละ 42.36 เหตุผลเนื่องจาก ในปีงบประมาณ  2555  มีการยกระดับการควบคุมยาที่มี  Pseudoephedrine  เป็นส่วนประกอบขึ้นเป็นวัตถุออกฤทธิ์ในประเภท  2  ส่งผลให้สถานพยาบาลหลายแห่งเกิดความหวาดกลัว  ไม่กล้าใช้ยาที่มีส่วนประกอบของ  Pseudoephedrine  บางแห่งแจ้งให้เจ้าหน้าที่ไป
ทำลายยา  บางแห่งส่งยาคืนให้กับบริษัท  เนื่องจากกลัวว่าหากมียาไว้ในครอบครองแล้วจะผิดกฎหมาย  ดังนั้นสถานพยาบาลส่วนใหญ่จะมีความตื่นตัวและศึกษาข้อกฎหมายมากขึ้น เพื่อเป็นการป้องกันมิให้ตนเองกระทำฝ่าฝืนต่อสิ่งที่กฎหมายกำหนด  จึงพบว่า  ในปีงบประมาณ  2555
จะตรวจพบสถานพยาบาลที่มีการดำเนินการฝ่าฝืนกฎหมายน้อยกว่าในปีงบประมาณ  2554  ถึง  3  เท่า   ส่งผลให้มีการใช้งบประมาณกับเรื่องดังกล่าวน้อยตามไปด้วย  จึงส่งผลให้ต้นทุนต่อหน่วยของปีงบประมาณ  2555  ลดลงเช่นกัน  </t>
  </si>
  <si>
    <t xml:space="preserve">ต้นทุนต่อหน่วยเพิ่มขึ้น ร้อยละ  56.95 เหตุผลเนื่องจาก ในปีงบประมาณ 2555  มีการปรับลดราคายาให้ถูกลงกว่าปีงบประมาณ  2554  ซึ่งอาจส่งผลให้สถานพยาบาลต่าง ๆ มีส่งใบคำขอซื้อยาเพิ่มมากขึ้น  ซึ่งดูได้จากผลงานของปี  2555  มากกว่าปีงบประมาณ  2554  ถึง  1,400  คำขอ  ส่งผลให้เจ้าหน้าที่ต้องใช้เวลาในการดำเนินการ
พิจารณาอมุมัติคำขอซื้อกันค่อนข้างมาก เพื่อให้สถานพยาบาลแต่ละแห่งได้รับยาตามที่ขอซื้อโดยเร็วที่สุด  รวมทั้งในปีงบประมาณ  2555  มีการจัดทำระบบของการจัดซื้อจัดจ้างแบบ online  เพื่อให้สถานพยาบาลส่งคำขอซื้อผ่านระบบ  Internet  และเจ้าหน้าที่จะเข้าไปอนุมัติ
คำขอซื้อผ่านระบบได้เช่นกัน  ทำให้นอกจากเจ้าหน้าที่จะต้องพิจารณาคำขอซื้อที่มีจำนวนมากาขึ้นแล้ว  เจ้าหน้าที่จะต้องแบ่งเวลามาตรวจสอบระบบที่มีการจัดจ้างจัดทำขึ้น  เพื่อให้สามารถใช้งานได้ในปีงบประมาณ  2556  ด้วย
</t>
  </si>
  <si>
    <t xml:space="preserve">ต้นทุนต่อหน่วยเพิ่มขึ้น ร้อยละ 38.99 เหตุผลเนื่องจาก  จากการที่ปีงบประมาณ  2555 มีการยกระดับยาที่มี  Pseudoephedrine  เป็นส่วนประกอบ  เป็นวัตถุออกฤทธิ์ในประเภท  2  นั้น  สถานพยาบาลที่มีความประสงค์จะใช้ยาที่มีส่วนประกอบของ  Pseudoephedrine  ต่อไป  จำเป็นต้องมาขอใบอนุญาตครอบครองวัตถุออกฤทธิ์ฯ
หากสถานพยาบาลนั้นไม่ได้มาขอใบอนุญาตครอบครอง  เมื่อมีเจ้าหน้าที่ขอตรวจสอบ  จะเป็นการกระทำผิดฐานมีวัตถุออกฤทธิ์ไว้ในครอบครองโดยไม่ได้รับอนุญาต  ดังนั้น  เพื่อมิให้เป็นการกระทำผิดกฎหมายจึงมีสถานพยาบาลจำนวนไม่น้อยที่กระตือรือร้นมาขอใบอนุญาตครอบครอง  และเมื่อสถานพยาบาลนั้นมีใบอนุญาตครอบครองวัตถุออกฤทธิ์แล้ว  สถานพยาบาลมีหน้าที่ต้องจัดทำรายงาน  (บจ.8  บจ. 9  และ  บจ.10  เสนอต่อเลขาธิการด้วย  จึงทำให้จำนวนรายงานเพิ่มมากขึ้นกว่าปีงบประมาณ  2554  เกือบ  4,000  ซึ่งทำให้เจ้าหน้าที่ต้องดำเนินการอย่างหนัก
ในการตรวจสอบรายงานที่เพิ่มขึ้น  ส่งผลให้ต่นทุนต่อหน่วยเพิ่มขึ้นด้วย    </t>
  </si>
  <si>
    <t xml:space="preserve">ต้นทุนต่อหน่วยลดลง  ร้อยละ 48.97 เหตุผลเนื่องจาก เพื่อเป็นการควบคุมตัวยาและสารตั้งต้นให้อยู่ในระบบการควบคุม  ไม่มีการรั่วไหลออกนอกระบบการควบคุม  และนำไปใช้ในทางที่ผิดก่อปัญหาให้กับสังคม  ในปีงบประมาณ  2555  จึงมีการยกระดับของ  Pseudoephedrine  จากที่เคยเป็นยา  มาเป็นวัตถุออกฤทธิ์ในประเภท  2  เนื่องจากมีคนลักลอบนำยาที่มีส่วนประกอบของ  Pseudoephedrine  ไปขายหรือนำไปสกัดทำเป็นสารตั้งต้นในการผลิตยาเสพติด  ซึ่งคนที่ลักลอบคิดว่าผลตอบแทนที่ได้คุ้มค่าที่จะเสี่ยงกระทำความผิด  จึงก่อให้เกิดปัญหาจากชุมชนเล็กไปสู่ชุมชนใหญ่ จนกลายเป็นปัญหาระดับชาติ และยากที่จะควบคุมได้โดยง่าย  กระทรวงสาธารณสุข  จึงต้องมีการออกประกาศในการยกระดับวัตถุออกฤทธิ์  เพื่อประกาศให้ประชาชนทุกคนทราบทั่วกัน  และมีการออกประกาศเกี่ยวกับการจัดแบ่งประเภทของวัตถุออกฤทฺธิ์เพิ่มเติมด้วย  นอกจากนี้  ยังมีการออกประกาศเกี่ยวกับการจัดตั้งสถานพยาบาลประเภทสถานฟื้นฟูสมรรถภาพเป็นสถานพยาบาลตามพระราชบัญญัติยาเสพติดให้โทษ  พ.ศ.  2522  อีกหลายฉบับเช่นกัน  ทำให้จำนวนผลการดำเนินงานในปี  2555  มีมากกว่าในปีงบประมาณ 2554 เกือบ 2 เท่า  ส่งผลให้ต้นทุนต่อหน่วยลดลงเกือบ 2 เท่าเช่นกัน  </t>
  </si>
  <si>
    <t>ต้นทุนต่อหน่วยเพิ่มขึ้น ร้อยละ 47.64 เหตุผลเนื่องจาก ในปีงบประมาณ  2555  ผู้บริหารมีโนยบายในการเร่งพิจารณาตำรับที่ยังคงค้างอยู่ที่สำนักงานคณะกรรมการอาหารและยา  เพื่อมิให้ผู้ประกอบการสต้องเสียประโยชน์ทางการค้า  ดังนั้น  เจ้าหน้าที่กองควบคุมวัตถุเสพติดจึงต้องทำงานอย่างหนักเพื่อติดตามตำรับที่ยังคงค้างอยู่ทุกกรณี เช่น ติดตามทวงถามตำรับส่วนใหญ่ที่ยังคงค้างอยู่ที่กรมวิทยาศาสตร์การแพทย์ รวมทั้งติดตามสอบถามไปยังบริษัทว่ายังคงประสงค์จะต่อทะเบียนหรือไม่  หากไม่ประสงค์จะต่อทะเบียนแล้ว  ให้สทางบริษัทมายกเลิกคำขอนั้นเสียเพื่อลดตำรับที่คงค้างให้เหลือน้อยที่สุด  ทำให้ต้นทุนของ
การทำงานในปีงบประมาณ  2555  เพิ่มสูงขึ้น  แต่เนื่องจากตำรับที่ค้างอยู่ที่กรมวิทยาศาสตร์การแพทย์ไม่สามารถเร่งรัดให้เสร็จได้ทันในปีงบประมาณ  2555  จึงทำให้ได้ผลงานน้อย  ต้นทุนต่อหน่วยจึงเพิ่มสูงขึ้น</t>
  </si>
  <si>
    <t xml:space="preserve">ต้นทุนต่อหน่วยลดลง ร้อยละ 38.19 เหตุผลเนื่องจากในปีงบประมาณ  2555  มีการพิจารณาอนุญาตโฆษณา  เพียง  3  รายการเท่านั้น  ซึ่งน้อยกว่าในปีงบประมาณ  2554  ซึ่งมีการพิจาณาอนุญาต  5  รายการ จึงทำให้ต้นทุนต่อหน่วยในภาพรวมของปีงบประมาณ  2554  สูงกว่าปีงบประมาณ  2555
</t>
  </si>
  <si>
    <t>ต้นทุนต่อหน่วยเพิ่มขึ้น ร้อยละ 22.13 เหตุผลเนื่องจาก จากการที่ปีงบประมาณ  2555 มีการยกระดับยาที่มี  Pseudoephedrine  เป็นส่วนประกอบ  เป็นวัตถุออกฤทธิ์ในประเภท  2  นั้น  สถานพยาบาลที่มีความประสงค์จะใช้ยาที่มีส่วนประกอบของ  Pseudoephedrine  ต่อไป  จำเป็นต้องมาขอใบอนุญาตครอบครองวัตถุออกฤทธิ์ฯ หากสถานพยาบาลนั้นไม่ได้มาขอใบอนุญาตครอบครอง  เมื่อมีเจ้าหน้าที่ขอตรวจสอบ  จะเป็นการกระทำผิดฐานมีวัตถุออกฤทธิ์ไว้ในครอบครองโดยไม่ได้รับอนุญาต  ดังนั้น  เพื่อมิให้เป็นการกระทำผิดกฎหมายจึงมีสถานพยาบาลจำนวนไม่น้อยที่กระตือรือร้นมาขอใบอนุญาตครอบครอง
วัตถุออกฤทธิ์ฯ  จึงส่งผลให้ผลการดำเนินงานในปีงบประมาณ  2555  สูงขึ้น  ทำให้เจ้าหน้าที่ต้องใช้เวลาในการพิจารณาอนุญาตใบอนุญาตมากขขึ้นด้วย  ส่งผลให้ต้นทุนต่อหน่วยของใบอนุญาตเพิ่มมากขึ้น</t>
  </si>
  <si>
    <t xml:space="preserve">ต้นทุนต่อหน่วยลดลง ร้อยละ 25.26 เหตุผลเนื่องจาก ในปีงบประมาณ  2555 มีการยกระดับยาที่มี  Pseudoephedrine  เป็นส่วนประกอบ  เป็นวัตถุออกฤทธิ์ในประเภท  2  นั้น  เจ้าหน้าที่ต้องออกไปตรวจสอบและสำรวจยอดคงเหลือของยาว่ามีอยู่ในท้องตลาดจำนวนเท่าใด  และมีอยู่ที่สถานที่ผลิต  (โรงงาน)  อีกจำนวนเท่าใด เพื่อนำมาเป็นข้อมูลในการวางแผนการดำเนินการต่อไป  เพื่อให้เกิดผลกระทบกับทั้งประชาชน ผู้ผลิต  และหน่วยงานภาครัฐน้อยที่สุด ดังนั้นเมื่อเจ้าหน้าที่ไปตรวจสอบสถานที่ผลิต (โรงงาน)  ในแต่ละครั้ง  เจ้าหน้าที่จึงถือโอกาสตรวจในหัวข้ออื่น ๆ  เช่น  ตรวจฉลากและเอกสารกำกับยา 
สุ่มเก็บตัวอย่างเพื่อตรวจสอบคุณภาพ  จึงทำให้เจ้าหน้าที่ไม่ต้องเสียค่าใช้จ่ายในการตรวจสอบสถานที่ผลิตยาหลายครั้ง  จึงมีการใช้งบประมาณในการตรวจสอบน้อยลง  ส่งผลให้ต้นทุนต่อหน่วยในภาพรวมลดลงด้วย  
</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</si>
</sst>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t&quot;฿&quot;#,##0_);\(\t&quot;฿&quot;#,##0\)"/>
    <numFmt numFmtId="188" formatCode="\t&quot;฿&quot;#,##0_);[Red]\(\t&quot;฿&quot;#,##0\)"/>
    <numFmt numFmtId="189" formatCode="\t&quot;฿&quot;#,##0.00_);\(\t&quot;฿&quot;#,##0.00\)"/>
    <numFmt numFmtId="190" formatCode="\t&quot;฿&quot;#,##0.00_);[Red]\(\t&quot;฿&quot;#,##0.00\)"/>
    <numFmt numFmtId="191" formatCode="_(* #,##0.00_);_(* \(#,##0.00\);_(* \-??_);_(@_)"/>
    <numFmt numFmtId="192" formatCode="_(* #,##0_);_(* \(#,##0\);_(* \-??_);_(@_)"/>
    <numFmt numFmtId="193" formatCode="_-* #,##0.00_-;\-* #,##0.00_-;_-* \-??_-;_-@_-"/>
    <numFmt numFmtId="194" formatCode="_(* #,##0.00_);_(* \(#,##0.00\);_(* &quot;-&quot;??_);_(@_)"/>
    <numFmt numFmtId="195" formatCode="0.0"/>
    <numFmt numFmtId="196" formatCode="0.000"/>
    <numFmt numFmtId="197" formatCode="_(* #,##0.0_);_(* \(#,##0.0\);_(* \-??_);_(@_)"/>
    <numFmt numFmtId="198" formatCode="_(* #,##0.000_);_(* \(#,##0.000\);_(* \-??_);_(@_)"/>
    <numFmt numFmtId="199" formatCode="0.000000"/>
    <numFmt numFmtId="200" formatCode="0.00000"/>
    <numFmt numFmtId="201" formatCode="0.0000"/>
    <numFmt numFmtId="202" formatCode="0.00000000"/>
    <numFmt numFmtId="203" formatCode="0.0000000"/>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t&quot;$&quot;#,##0_);\(\t&quot;$&quot;#,##0\)"/>
    <numFmt numFmtId="212" formatCode="\t&quot;$&quot;#,##0_);[Red]\(\t&quot;$&quot;#,##0\)"/>
    <numFmt numFmtId="213" formatCode="\t&quot;$&quot;#,##0.00_);\(\t&quot;$&quot;#,##0.00\)"/>
    <numFmt numFmtId="214" formatCode="\t&quot;$&quot;#,##0.00_);[Red]\(\t&quot;$&quot;#,##0.00\)"/>
    <numFmt numFmtId="215" formatCode="_(* #,##0.0_);_(* \(#,##0.0\);_(* &quot;-&quot;??_);_(@_)"/>
    <numFmt numFmtId="216" formatCode="_(* #,##0_);_(* \(#,##0\);_(* &quot;-&quot;??_);_(@_)"/>
    <numFmt numFmtId="217" formatCode="_-* #,##0.000_-;\-* #,##0.000_-;_-* &quot;-&quot;??_-;_-@_-"/>
    <numFmt numFmtId="218" formatCode="_-* #,##0.0000_-;\-* #,##0.0000_-;_-* &quot;-&quot;??_-;_-@_-"/>
    <numFmt numFmtId="219" formatCode="_-* #,##0.0_-;\-* #,##0.0_-;_-* &quot;-&quot;??_-;_-@_-"/>
    <numFmt numFmtId="220" formatCode="_-* #,##0_-;\-* #,##0_-;_-* &quot;-&quot;??_-;_-@_-"/>
    <numFmt numFmtId="221" formatCode="0_ ;\-0\ "/>
    <numFmt numFmtId="222" formatCode="[$-41E]d\ mmmm\ yyyy"/>
    <numFmt numFmtId="223" formatCode="0;[Red]0"/>
    <numFmt numFmtId="224" formatCode="_(* #,##0.000_);_(* \(#,##0.000\);_(* &quot;-&quot;??_);_(@_)"/>
    <numFmt numFmtId="225" formatCode="_(* #,##0.0000_);_(* \(#,##0.0000\);_(* &quot;-&quot;??_);_(@_)"/>
    <numFmt numFmtId="226" formatCode="_(* #,##0.00000_);_(* \(#,##0.00000\);_(* &quot;-&quot;??_);_(@_)"/>
    <numFmt numFmtId="227" formatCode="dddd\,\ mmmm\ dd\,\ yyyy"/>
    <numFmt numFmtId="228" formatCode="_-* #,##0.000_-;\-* #,##0.000_-;_-* &quot;-&quot;???_-;_-@_-"/>
    <numFmt numFmtId="229" formatCode="_-* #,##0.00000_-;\-* #,##0.00000_-;_-* &quot;-&quot;??_-;_-@_-"/>
    <numFmt numFmtId="230" formatCode="_-* #,##0.00000_-;\-* #,##0.00000_-;_-* &quot;-&quot;?????_-;_-@_-"/>
    <numFmt numFmtId="231" formatCode="#,##0.0"/>
    <numFmt numFmtId="232" formatCode="#,##0.000"/>
    <numFmt numFmtId="233" formatCode="#,##0.00_ ;[Red]\-#,##0.00\ "/>
    <numFmt numFmtId="234" formatCode="_(* #,##0.000000_);_(* \(#,##0.000000\);_(* &quot;-&quot;??_);_(@_)"/>
    <numFmt numFmtId="235" formatCode="00000"/>
    <numFmt numFmtId="236" formatCode="_(* #,##0.0000_);_(* \(#,##0.0000\);_(* \-??_);_(@_)"/>
    <numFmt numFmtId="237" formatCode="_(* #,##0.00000_);_(* \(#,##0.00000\);_(* \-??_);_(@_)"/>
    <numFmt numFmtId="238" formatCode="_(* #,##0.000000_);_(* \(#,##0.000000\);_(* \-??_);_(@_)"/>
    <numFmt numFmtId="239" formatCode="_(* #,##0.0000000_);_(* \(#,##0.0000000\);_(* \-??_);_(@_)"/>
  </numFmts>
  <fonts count="46">
    <font>
      <sz val="11"/>
      <color indexed="8"/>
      <name val="Tahoma"/>
      <family val="2"/>
    </font>
    <font>
      <sz val="10"/>
      <name val="Arial"/>
      <family val="0"/>
    </font>
    <font>
      <sz val="14"/>
      <name val="Cordia New"/>
      <family val="2"/>
    </font>
    <font>
      <sz val="8"/>
      <name val="Tahoma"/>
      <family val="2"/>
    </font>
    <font>
      <sz val="16"/>
      <name val="TH SarabunPSK"/>
      <family val="2"/>
    </font>
    <font>
      <b/>
      <u val="single"/>
      <sz val="16"/>
      <name val="TH SarabunPSK"/>
      <family val="2"/>
    </font>
    <font>
      <b/>
      <sz val="16"/>
      <name val="TH SarabunPSK"/>
      <family val="2"/>
    </font>
    <font>
      <sz val="16"/>
      <color indexed="10"/>
      <name val="TH SarabunPSK"/>
      <family val="2"/>
    </font>
    <font>
      <b/>
      <sz val="9"/>
      <name val="Tahoma"/>
      <family val="2"/>
    </font>
    <font>
      <b/>
      <u val="single"/>
      <sz val="9"/>
      <name val="Tahoma"/>
      <family val="2"/>
    </font>
    <font>
      <b/>
      <sz val="15"/>
      <name val="TH SarabunPSK"/>
      <family val="2"/>
    </font>
    <font>
      <sz val="15"/>
      <name val="TH SarabunPSK"/>
      <family val="2"/>
    </font>
    <font>
      <sz val="8"/>
      <name val="Arial"/>
      <family val="2"/>
    </font>
    <font>
      <sz val="16"/>
      <color indexed="8"/>
      <name val="TH SarabunPSK"/>
      <family val="2"/>
    </font>
    <font>
      <b/>
      <sz val="16"/>
      <color indexed="8"/>
      <name val="TH SarabunPSK"/>
      <family val="2"/>
    </font>
    <font>
      <b/>
      <u val="single"/>
      <sz val="18"/>
      <name val="TH SarabunPSK"/>
      <family val="2"/>
    </font>
    <font>
      <b/>
      <sz val="18"/>
      <name val="TH SarabunPSK"/>
      <family val="2"/>
    </font>
    <font>
      <b/>
      <sz val="11"/>
      <color indexed="8"/>
      <name val="Tahoma"/>
      <family val="2"/>
    </font>
    <font>
      <sz val="9"/>
      <name val="Tahoma"/>
      <family val="0"/>
    </font>
    <font>
      <b/>
      <sz val="14"/>
      <name val="TH SarabunPSK"/>
      <family val="2"/>
    </font>
    <font>
      <b/>
      <sz val="10"/>
      <name val="TH SarabunPSK"/>
      <family val="2"/>
    </font>
    <font>
      <sz val="14"/>
      <name val="TH SarabunPSK"/>
      <family val="2"/>
    </font>
    <font>
      <sz val="10"/>
      <name val="TH SarabunPSK"/>
      <family val="2"/>
    </font>
    <font>
      <sz val="11"/>
      <name val="Tahoma"/>
      <family val="2"/>
    </font>
    <font>
      <sz val="14"/>
      <color indexed="10"/>
      <name val="TH SarabunPSK"/>
      <family val="2"/>
    </font>
    <font>
      <sz val="18"/>
      <name val="TH SarabunPSK"/>
      <family val="2"/>
    </font>
    <font>
      <b/>
      <sz val="14"/>
      <color indexed="10"/>
      <name val="TH SarabunPSK"/>
      <family val="2"/>
    </font>
    <font>
      <b/>
      <u val="single"/>
      <sz val="14"/>
      <name val="TH SarabunPS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Tahom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1"/>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style="thin"/>
      <bottom style="thin">
        <color indexed="8"/>
      </bottom>
    </border>
    <border>
      <left style="thin">
        <color indexed="8"/>
      </left>
      <right style="thin">
        <color indexed="8"/>
      </right>
      <top style="thin">
        <color indexed="8"/>
      </top>
      <bottom style="double"/>
    </border>
    <border>
      <left style="thin"/>
      <right style="thin"/>
      <top style="thin"/>
      <bottom style="thin"/>
    </border>
    <border>
      <left>
        <color indexed="63"/>
      </left>
      <right>
        <color indexed="63"/>
      </right>
      <top>
        <color indexed="63"/>
      </top>
      <bottom style="thin">
        <color indexed="8"/>
      </bottom>
    </border>
    <border>
      <left style="thin"/>
      <right style="thin">
        <color indexed="8"/>
      </right>
      <top style="thin"/>
      <bottom style="thin">
        <color indexed="8"/>
      </bottom>
    </border>
    <border>
      <left>
        <color indexed="63"/>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color indexed="63"/>
      </left>
      <right style="thin"/>
      <top>
        <color indexed="63"/>
      </top>
      <bottom style="thin">
        <color indexed="8"/>
      </bottom>
    </border>
    <border>
      <left>
        <color indexed="63"/>
      </left>
      <right style="thin"/>
      <top style="thin">
        <color indexed="8"/>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thin"/>
    </border>
    <border>
      <left style="thin"/>
      <right style="thin"/>
      <top style="thin"/>
      <bottom style="double"/>
    </border>
    <border>
      <left style="thin">
        <color indexed="8"/>
      </left>
      <right style="thin">
        <color indexed="8"/>
      </right>
      <top style="thin">
        <color indexed="8"/>
      </top>
      <bottom>
        <color indexed="63"/>
      </bottom>
    </border>
    <border>
      <left style="thin"/>
      <right>
        <color indexed="63"/>
      </right>
      <top style="thin"/>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color indexed="63"/>
      </left>
      <right style="thin"/>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color indexed="8"/>
      </left>
      <right>
        <color indexed="63"/>
      </right>
      <top style="thin">
        <color indexed="8"/>
      </top>
      <bottom style="double">
        <color indexed="8"/>
      </bottom>
    </border>
    <border>
      <left>
        <color indexed="63"/>
      </left>
      <right style="thin">
        <color indexed="8"/>
      </right>
      <top style="thin"/>
      <bottom style="hair"/>
    </border>
    <border>
      <left>
        <color indexed="63"/>
      </left>
      <right style="thin">
        <color indexed="8"/>
      </right>
      <top style="hair"/>
      <bottom style="hair"/>
    </border>
    <border>
      <left>
        <color indexed="63"/>
      </left>
      <right style="thin">
        <color indexed="8"/>
      </right>
      <top style="hair"/>
      <bottom style="thin"/>
    </border>
    <border>
      <left>
        <color indexed="63"/>
      </left>
      <right style="thin">
        <color indexed="8"/>
      </right>
      <top>
        <color indexed="63"/>
      </top>
      <bottom style="hair"/>
    </border>
    <border>
      <left style="thin">
        <color indexed="8"/>
      </left>
      <right>
        <color indexed="63"/>
      </right>
      <top style="thin">
        <color indexed="8"/>
      </top>
      <bottom style="double"/>
    </border>
    <border>
      <left>
        <color indexed="63"/>
      </left>
      <right style="thin">
        <color indexed="8"/>
      </right>
      <top style="thin">
        <color indexed="8"/>
      </top>
      <bottom style="double"/>
    </border>
    <border>
      <left style="thin"/>
      <right style="thin"/>
      <top>
        <color indexed="63"/>
      </top>
      <bottom style="thin"/>
    </border>
    <border>
      <left>
        <color indexed="63"/>
      </left>
      <right style="thin"/>
      <top style="hair"/>
      <bottom style="hair"/>
    </border>
    <border>
      <left>
        <color indexed="63"/>
      </left>
      <right>
        <color indexed="63"/>
      </right>
      <top style="thin"/>
      <bottom>
        <color indexed="63"/>
      </bottom>
    </border>
    <border>
      <left>
        <color indexed="63"/>
      </left>
      <right>
        <color indexed="63"/>
      </right>
      <top style="thin">
        <color indexed="8"/>
      </top>
      <bottom>
        <color indexed="63"/>
      </bottom>
    </border>
    <border>
      <left style="thin">
        <color indexed="8"/>
      </left>
      <right style="thin">
        <color indexed="8"/>
      </right>
      <top style="thin"/>
      <bottom style="double"/>
    </border>
    <border>
      <left style="thin"/>
      <right>
        <color indexed="63"/>
      </right>
      <top style="hair"/>
      <bottom>
        <color indexed="63"/>
      </bottom>
    </border>
    <border>
      <left>
        <color indexed="63"/>
      </left>
      <right style="thin">
        <color indexed="8"/>
      </right>
      <top style="hair"/>
      <bottom>
        <color indexed="63"/>
      </bottom>
    </border>
    <border>
      <left style="thin">
        <color indexed="8"/>
      </left>
      <right style="thin"/>
      <top style="thin"/>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style="double"/>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style="thin">
        <color indexed="8"/>
      </left>
      <right style="thin">
        <color indexed="8"/>
      </right>
      <top>
        <color indexed="63"/>
      </top>
      <bottom>
        <color indexed="63"/>
      </bottom>
    </border>
    <border>
      <left style="thin"/>
      <right>
        <color indexed="63"/>
      </right>
      <top>
        <color indexed="63"/>
      </top>
      <bottom style="thin">
        <color indexed="8"/>
      </bottom>
    </border>
    <border>
      <left style="thin">
        <color indexed="8"/>
      </left>
      <right style="thin">
        <color indexed="8"/>
      </right>
      <top style="thin"/>
      <bottom>
        <color indexed="63"/>
      </bottom>
    </border>
    <border>
      <left style="thin">
        <color indexed="8"/>
      </left>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191" fontId="0" fillId="0" borderId="0" applyFill="0" applyBorder="0" applyAlignment="0" applyProtection="0"/>
    <xf numFmtId="194" fontId="1" fillId="0" borderId="0" applyFont="0" applyFill="0" applyBorder="0" applyAlignment="0" applyProtection="0"/>
    <xf numFmtId="0" fontId="0" fillId="0" borderId="0">
      <alignment/>
      <protection/>
    </xf>
    <xf numFmtId="0" fontId="1" fillId="0" borderId="0">
      <alignment/>
      <protection/>
    </xf>
    <xf numFmtId="0" fontId="31" fillId="16" borderId="1" applyNumberFormat="0" applyAlignment="0" applyProtection="0"/>
    <xf numFmtId="0" fontId="44" fillId="0" borderId="0" applyNumberFormat="0" applyFill="0" applyBorder="0" applyAlignment="0" applyProtection="0"/>
    <xf numFmtId="0" fontId="33" fillId="0" borderId="0" applyNumberFormat="0" applyFill="0" applyBorder="0" applyAlignment="0" applyProtection="0"/>
    <xf numFmtId="191" fontId="0" fillId="0" borderId="0" applyFill="0" applyBorder="0" applyAlignment="0" applyProtection="0"/>
    <xf numFmtId="41" fontId="1" fillId="0" borderId="0" applyFill="0" applyBorder="0" applyAlignment="0" applyProtection="0"/>
    <xf numFmtId="194" fontId="1" fillId="0" borderId="0" applyFont="0" applyFill="0" applyBorder="0" applyAlignment="0" applyProtection="0"/>
    <xf numFmtId="43" fontId="1" fillId="0" borderId="0" applyFont="0" applyFill="0" applyBorder="0" applyAlignment="0" applyProtection="0"/>
    <xf numFmtId="194" fontId="1" fillId="0" borderId="0" applyFont="0" applyFill="0" applyBorder="0" applyAlignment="0" applyProtection="0"/>
    <xf numFmtId="44" fontId="1" fillId="0" borderId="0" applyFill="0" applyBorder="0" applyAlignment="0" applyProtection="0"/>
    <xf numFmtId="42" fontId="1" fillId="0" borderId="0" applyFill="0" applyBorder="0" applyAlignment="0" applyProtection="0"/>
    <xf numFmtId="0" fontId="42" fillId="0" borderId="0" applyNumberFormat="0" applyFill="0" applyBorder="0" applyAlignment="0" applyProtection="0"/>
    <xf numFmtId="0" fontId="32" fillId="17" borderId="2" applyNumberFormat="0" applyAlignment="0" applyProtection="0"/>
    <xf numFmtId="0" fontId="39" fillId="0" borderId="3" applyNumberFormat="0" applyFill="0" applyAlignment="0" applyProtection="0"/>
    <xf numFmtId="0" fontId="34" fillId="4" borderId="0" applyNumberFormat="0" applyBorder="0" applyAlignment="0" applyProtection="0"/>
    <xf numFmtId="0" fontId="1" fillId="0" borderId="0">
      <alignment/>
      <protection/>
    </xf>
    <xf numFmtId="0" fontId="1" fillId="0" borderId="0">
      <alignment/>
      <protection/>
    </xf>
    <xf numFmtId="0" fontId="38" fillId="7" borderId="1" applyNumberFormat="0" applyAlignment="0" applyProtection="0"/>
    <xf numFmtId="0" fontId="40" fillId="18" borderId="0" applyNumberFormat="0" applyBorder="0" applyAlignment="0" applyProtection="0"/>
    <xf numFmtId="9" fontId="1" fillId="0" borderId="0" applyFill="0" applyBorder="0" applyAlignment="0" applyProtection="0"/>
    <xf numFmtId="0" fontId="43" fillId="0" borderId="4" applyNumberFormat="0" applyFill="0" applyAlignment="0" applyProtection="0"/>
    <xf numFmtId="0" fontId="30" fillId="3"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2" borderId="0" applyNumberFormat="0" applyBorder="0" applyAlignment="0" applyProtection="0"/>
    <xf numFmtId="0" fontId="41" fillId="16" borderId="5" applyNumberFormat="0" applyAlignment="0" applyProtection="0"/>
    <xf numFmtId="0" fontId="0" fillId="23" borderId="6" applyNumberFormat="0" applyFont="0" applyAlignment="0" applyProtection="0"/>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cellStyleXfs>
  <cellXfs count="495">
    <xf numFmtId="0" fontId="0" fillId="0" borderId="0" xfId="0" applyAlignment="1">
      <alignment/>
    </xf>
    <xf numFmtId="0" fontId="4" fillId="0" borderId="0" xfId="0" applyFont="1" applyAlignment="1">
      <alignment vertical="top"/>
    </xf>
    <xf numFmtId="0" fontId="4" fillId="0" borderId="0" xfId="0" applyFont="1" applyAlignment="1">
      <alignment vertical="top" shrinkToFit="1"/>
    </xf>
    <xf numFmtId="0" fontId="6" fillId="0" borderId="0" xfId="0" applyFont="1" applyAlignment="1">
      <alignment vertical="top"/>
    </xf>
    <xf numFmtId="0" fontId="4" fillId="0" borderId="10" xfId="0" applyFont="1" applyBorder="1" applyAlignment="1">
      <alignment vertical="top"/>
    </xf>
    <xf numFmtId="0" fontId="4" fillId="0" borderId="10" xfId="0" applyFont="1" applyBorder="1" applyAlignment="1">
      <alignment vertical="top" shrinkToFit="1"/>
    </xf>
    <xf numFmtId="0" fontId="4" fillId="24" borderId="11" xfId="0" applyFont="1" applyFill="1" applyBorder="1" applyAlignment="1">
      <alignment vertical="top"/>
    </xf>
    <xf numFmtId="0" fontId="4" fillId="24" borderId="12" xfId="0" applyFont="1" applyFill="1" applyBorder="1" applyAlignment="1">
      <alignment vertical="top"/>
    </xf>
    <xf numFmtId="0" fontId="4" fillId="24" borderId="13" xfId="0" applyFont="1" applyFill="1" applyBorder="1" applyAlignment="1">
      <alignment vertical="top" shrinkToFit="1"/>
    </xf>
    <xf numFmtId="192" fontId="4" fillId="0" borderId="14" xfId="40" applyNumberFormat="1" applyFont="1" applyFill="1" applyBorder="1" applyAlignment="1" applyProtection="1">
      <alignment horizontal="center" vertical="top" shrinkToFit="1"/>
      <protection/>
    </xf>
    <xf numFmtId="0" fontId="4" fillId="0" borderId="15" xfId="0" applyFont="1" applyFill="1" applyBorder="1" applyAlignment="1">
      <alignment vertical="top" wrapText="1"/>
    </xf>
    <xf numFmtId="0" fontId="4" fillId="0" borderId="15" xfId="0" applyFont="1" applyFill="1" applyBorder="1" applyAlignment="1">
      <alignment horizontal="left" vertical="top" wrapText="1"/>
    </xf>
    <xf numFmtId="192" fontId="4" fillId="0" borderId="14" xfId="40" applyNumberFormat="1" applyFont="1" applyFill="1" applyBorder="1" applyAlignment="1" applyProtection="1">
      <alignment horizontal="center" vertical="top" wrapText="1" shrinkToFit="1"/>
      <protection/>
    </xf>
    <xf numFmtId="0" fontId="4" fillId="0" borderId="14" xfId="0" applyFont="1" applyFill="1" applyBorder="1" applyAlignment="1">
      <alignment horizontal="center" vertical="top" shrinkToFit="1"/>
    </xf>
    <xf numFmtId="0" fontId="4" fillId="0" borderId="14" xfId="0" applyFont="1" applyFill="1" applyBorder="1" applyAlignment="1">
      <alignment horizontal="center" vertical="top" wrapText="1" shrinkToFit="1"/>
    </xf>
    <xf numFmtId="0" fontId="5" fillId="0" borderId="0" xfId="0" applyFont="1" applyAlignment="1">
      <alignment/>
    </xf>
    <xf numFmtId="0" fontId="4" fillId="0" borderId="0" xfId="0" applyFont="1" applyAlignment="1">
      <alignment/>
    </xf>
    <xf numFmtId="0" fontId="6" fillId="0" borderId="0" xfId="0" applyFont="1" applyAlignment="1">
      <alignment/>
    </xf>
    <xf numFmtId="0" fontId="4" fillId="0" borderId="0" xfId="0" applyFont="1" applyAlignment="1">
      <alignment horizontal="center"/>
    </xf>
    <xf numFmtId="0" fontId="4" fillId="24" borderId="14" xfId="0" applyFont="1" applyFill="1" applyBorder="1" applyAlignment="1">
      <alignment horizontal="left" vertical="top"/>
    </xf>
    <xf numFmtId="0" fontId="4" fillId="0" borderId="14" xfId="0" applyFont="1" applyBorder="1" applyAlignment="1">
      <alignment horizontal="left" vertical="top" wrapText="1"/>
    </xf>
    <xf numFmtId="0" fontId="4" fillId="24" borderId="14" xfId="0" applyFont="1" applyFill="1" applyBorder="1" applyAlignment="1">
      <alignment horizontal="left" vertical="top" wrapText="1"/>
    </xf>
    <xf numFmtId="0" fontId="4" fillId="0" borderId="14" xfId="0" applyFont="1" applyFill="1" applyBorder="1" applyAlignment="1">
      <alignment horizontal="left" vertical="top" wrapText="1"/>
    </xf>
    <xf numFmtId="191" fontId="0" fillId="0" borderId="0" xfId="40" applyAlignment="1">
      <alignment/>
    </xf>
    <xf numFmtId="191" fontId="0" fillId="0" borderId="0" xfId="40" applyAlignment="1">
      <alignment vertical="top"/>
    </xf>
    <xf numFmtId="191" fontId="4" fillId="25" borderId="0" xfId="0" applyNumberFormat="1" applyFont="1" applyFill="1" applyAlignment="1">
      <alignment/>
    </xf>
    <xf numFmtId="191" fontId="13" fillId="0" borderId="0" xfId="40" applyFont="1" applyFill="1" applyBorder="1" applyAlignment="1" applyProtection="1">
      <alignment/>
      <protection/>
    </xf>
    <xf numFmtId="191" fontId="13" fillId="0" borderId="0" xfId="40" applyFont="1" applyAlignment="1">
      <alignment/>
    </xf>
    <xf numFmtId="191" fontId="13" fillId="0" borderId="0" xfId="40" applyFont="1" applyAlignment="1">
      <alignment vertical="top"/>
    </xf>
    <xf numFmtId="191" fontId="13" fillId="0" borderId="0" xfId="40" applyFont="1" applyFill="1" applyBorder="1" applyAlignment="1" applyProtection="1">
      <alignment vertical="top"/>
      <protection/>
    </xf>
    <xf numFmtId="191" fontId="0" fillId="0" borderId="0" xfId="40" applyFill="1" applyAlignment="1">
      <alignment horizontal="center" vertical="top"/>
    </xf>
    <xf numFmtId="0" fontId="4" fillId="0" borderId="0" xfId="0" applyFont="1" applyFill="1" applyAlignment="1">
      <alignment vertical="top"/>
    </xf>
    <xf numFmtId="191" fontId="0" fillId="0" borderId="0" xfId="40" applyFill="1" applyAlignment="1">
      <alignment vertical="top"/>
    </xf>
    <xf numFmtId="43" fontId="4" fillId="0" borderId="0" xfId="0" applyNumberFormat="1" applyFont="1" applyFill="1" applyAlignment="1">
      <alignment vertical="top"/>
    </xf>
    <xf numFmtId="43" fontId="7" fillId="0" borderId="0" xfId="0" applyNumberFormat="1" applyFont="1" applyFill="1" applyAlignment="1">
      <alignment vertical="top"/>
    </xf>
    <xf numFmtId="0" fontId="6" fillId="0" borderId="11" xfId="0" applyFont="1" applyBorder="1" applyAlignment="1">
      <alignment vertical="top"/>
    </xf>
    <xf numFmtId="0" fontId="6" fillId="4" borderId="13" xfId="0" applyFont="1" applyFill="1" applyBorder="1" applyAlignment="1">
      <alignment horizontal="center" vertical="top" shrinkToFit="1"/>
    </xf>
    <xf numFmtId="0" fontId="4" fillId="26" borderId="10" xfId="0" applyFont="1" applyFill="1" applyBorder="1" applyAlignment="1">
      <alignment vertical="top"/>
    </xf>
    <xf numFmtId="191" fontId="13" fillId="26" borderId="14" xfId="40" applyFont="1" applyFill="1" applyBorder="1" applyAlignment="1" applyProtection="1">
      <alignment vertical="top"/>
      <protection/>
    </xf>
    <xf numFmtId="191" fontId="13" fillId="26" borderId="14" xfId="40" applyFont="1" applyFill="1" applyBorder="1" applyAlignment="1">
      <alignment vertical="top"/>
    </xf>
    <xf numFmtId="0" fontId="4" fillId="26" borderId="14" xfId="0" applyFont="1" applyFill="1" applyBorder="1" applyAlignment="1">
      <alignment vertical="top" shrinkToFit="1"/>
    </xf>
    <xf numFmtId="0" fontId="4" fillId="26" borderId="14" xfId="0" applyFont="1" applyFill="1" applyBorder="1" applyAlignment="1">
      <alignment vertical="top"/>
    </xf>
    <xf numFmtId="0" fontId="6" fillId="18" borderId="13" xfId="0" applyFont="1" applyFill="1" applyBorder="1" applyAlignment="1">
      <alignment horizontal="center" vertical="top" shrinkToFit="1"/>
    </xf>
    <xf numFmtId="0" fontId="6" fillId="0" borderId="16" xfId="0" applyFont="1" applyBorder="1" applyAlignment="1">
      <alignment vertical="top"/>
    </xf>
    <xf numFmtId="0" fontId="6" fillId="0" borderId="17" xfId="0" applyFont="1" applyBorder="1" applyAlignment="1">
      <alignment horizontal="center" vertical="top"/>
    </xf>
    <xf numFmtId="191" fontId="17" fillId="0" borderId="0" xfId="40" applyFont="1" applyAlignment="1">
      <alignment vertical="top"/>
    </xf>
    <xf numFmtId="0" fontId="6" fillId="26" borderId="15" xfId="0" applyFont="1" applyFill="1" applyBorder="1" applyAlignment="1">
      <alignment vertical="top"/>
    </xf>
    <xf numFmtId="0" fontId="11" fillId="0" borderId="0" xfId="0" applyFont="1" applyAlignment="1">
      <alignment vertical="center"/>
    </xf>
    <xf numFmtId="0" fontId="21" fillId="16" borderId="18" xfId="0" applyFont="1" applyFill="1" applyBorder="1" applyAlignment="1">
      <alignment vertical="top"/>
    </xf>
    <xf numFmtId="0" fontId="21" fillId="16" borderId="0" xfId="0" applyFont="1" applyFill="1" applyBorder="1" applyAlignment="1">
      <alignment vertical="top"/>
    </xf>
    <xf numFmtId="0" fontId="21" fillId="16" borderId="19" xfId="0" applyFont="1" applyFill="1" applyBorder="1" applyAlignment="1">
      <alignment vertical="top"/>
    </xf>
    <xf numFmtId="0" fontId="21" fillId="0" borderId="0" xfId="0" applyFont="1" applyAlignment="1">
      <alignment vertical="top"/>
    </xf>
    <xf numFmtId="194" fontId="21" fillId="0" borderId="20" xfId="0" applyNumberFormat="1" applyFont="1" applyFill="1" applyBorder="1" applyAlignment="1">
      <alignment vertical="top" shrinkToFit="1"/>
    </xf>
    <xf numFmtId="194" fontId="21" fillId="0" borderId="21" xfId="0" applyNumberFormat="1" applyFont="1" applyFill="1" applyBorder="1" applyAlignment="1">
      <alignment vertical="top" shrinkToFit="1"/>
    </xf>
    <xf numFmtId="0" fontId="19" fillId="4" borderId="22" xfId="0" applyFont="1" applyFill="1" applyBorder="1" applyAlignment="1">
      <alignment horizontal="center" vertical="top" wrapText="1"/>
    </xf>
    <xf numFmtId="191" fontId="13" fillId="0" borderId="14" xfId="40" applyFont="1" applyFill="1" applyBorder="1" applyAlignment="1" applyProtection="1">
      <alignment vertical="top" shrinkToFit="1"/>
      <protection/>
    </xf>
    <xf numFmtId="191" fontId="13" fillId="24" borderId="13" xfId="40" applyFont="1" applyFill="1" applyBorder="1" applyAlignment="1" applyProtection="1">
      <alignment vertical="top" shrinkToFit="1"/>
      <protection/>
    </xf>
    <xf numFmtId="191" fontId="13" fillId="24" borderId="13" xfId="40" applyFont="1" applyFill="1" applyBorder="1" applyAlignment="1">
      <alignment vertical="top" shrinkToFit="1"/>
    </xf>
    <xf numFmtId="0" fontId="6" fillId="0" borderId="23" xfId="0" applyFont="1" applyBorder="1" applyAlignment="1">
      <alignment horizontal="center" vertical="top"/>
    </xf>
    <xf numFmtId="191" fontId="14" fillId="18" borderId="24" xfId="40" applyFont="1" applyFill="1" applyBorder="1" applyAlignment="1">
      <alignment horizontal="center" vertical="top" shrinkToFit="1"/>
    </xf>
    <xf numFmtId="191" fontId="14" fillId="18" borderId="13" xfId="40" applyFont="1" applyFill="1" applyBorder="1" applyAlignment="1">
      <alignment horizontal="center" vertical="top" shrinkToFit="1"/>
    </xf>
    <xf numFmtId="191" fontId="14" fillId="4" borderId="12" xfId="40" applyFont="1" applyFill="1" applyBorder="1" applyAlignment="1">
      <alignment horizontal="center" vertical="top" shrinkToFit="1"/>
    </xf>
    <xf numFmtId="191" fontId="14" fillId="4" borderId="13" xfId="40" applyFont="1" applyFill="1" applyBorder="1" applyAlignment="1">
      <alignment horizontal="center" vertical="top" shrinkToFit="1"/>
    </xf>
    <xf numFmtId="4" fontId="14" fillId="18" borderId="24" xfId="40" applyNumberFormat="1" applyFont="1" applyFill="1" applyBorder="1" applyAlignment="1">
      <alignment horizontal="center" vertical="top" shrinkToFit="1"/>
    </xf>
    <xf numFmtId="4" fontId="14" fillId="18" borderId="13" xfId="40" applyNumberFormat="1" applyFont="1" applyFill="1" applyBorder="1" applyAlignment="1">
      <alignment horizontal="center" vertical="top" shrinkToFit="1"/>
    </xf>
    <xf numFmtId="0" fontId="4" fillId="0" borderId="0" xfId="0" applyFont="1" applyFill="1" applyAlignment="1">
      <alignment horizontal="center" vertical="top"/>
    </xf>
    <xf numFmtId="4" fontId="4" fillId="0" borderId="0" xfId="0" applyNumberFormat="1" applyFont="1" applyFill="1" applyAlignment="1">
      <alignment horizontal="right" vertical="top"/>
    </xf>
    <xf numFmtId="4" fontId="11" fillId="0" borderId="15" xfId="0" applyNumberFormat="1" applyFont="1" applyFill="1" applyBorder="1" applyAlignment="1">
      <alignment horizontal="right" vertical="top" wrapText="1" shrinkToFit="1"/>
    </xf>
    <xf numFmtId="0" fontId="11" fillId="0" borderId="15" xfId="0" applyFont="1" applyFill="1" applyBorder="1" applyAlignment="1">
      <alignment horizontal="center" vertical="top" wrapText="1" shrinkToFit="1"/>
    </xf>
    <xf numFmtId="191" fontId="13" fillId="0" borderId="14" xfId="40" applyFont="1" applyFill="1" applyBorder="1" applyAlignment="1" applyProtection="1">
      <alignment horizontal="center" vertical="top" shrinkToFit="1"/>
      <protection/>
    </xf>
    <xf numFmtId="0" fontId="11" fillId="0" borderId="14" xfId="0" applyFont="1" applyFill="1" applyBorder="1" applyAlignment="1">
      <alignment horizontal="center" vertical="top" shrinkToFit="1"/>
    </xf>
    <xf numFmtId="4" fontId="6" fillId="0" borderId="25" xfId="0" applyNumberFormat="1" applyFont="1" applyFill="1" applyBorder="1" applyAlignment="1">
      <alignment horizontal="right" vertical="top" shrinkToFit="1"/>
    </xf>
    <xf numFmtId="191" fontId="13" fillId="0" borderId="26" xfId="40" applyFont="1" applyFill="1" applyBorder="1" applyAlignment="1" applyProtection="1">
      <alignment vertical="top" shrinkToFit="1"/>
      <protection/>
    </xf>
    <xf numFmtId="4" fontId="4" fillId="0" borderId="0" xfId="0" applyNumberFormat="1" applyFont="1" applyFill="1" applyAlignment="1">
      <alignment horizontal="right" vertical="top" shrinkToFit="1"/>
    </xf>
    <xf numFmtId="0" fontId="4" fillId="0" borderId="0" xfId="0" applyFont="1" applyFill="1" applyAlignment="1">
      <alignment horizontal="center" vertical="top" shrinkToFit="1"/>
    </xf>
    <xf numFmtId="0" fontId="4" fillId="0" borderId="0" xfId="0" applyFont="1" applyFill="1" applyAlignment="1">
      <alignment vertical="top" shrinkToFit="1"/>
    </xf>
    <xf numFmtId="191" fontId="13" fillId="0" borderId="0" xfId="40" applyFont="1" applyFill="1" applyBorder="1" applyAlignment="1" applyProtection="1">
      <alignment vertical="top" shrinkToFit="1"/>
      <protection/>
    </xf>
    <xf numFmtId="191" fontId="13" fillId="0" borderId="0" xfId="40" applyFont="1" applyAlignment="1">
      <alignment vertical="top" shrinkToFit="1"/>
    </xf>
    <xf numFmtId="4" fontId="11" fillId="0" borderId="15" xfId="0" applyNumberFormat="1" applyFont="1" applyFill="1" applyBorder="1" applyAlignment="1">
      <alignment vertical="top" wrapText="1" shrinkToFit="1"/>
    </xf>
    <xf numFmtId="0" fontId="6" fillId="0" borderId="0" xfId="0" applyFont="1" applyAlignment="1">
      <alignment horizontal="center" vertical="top"/>
    </xf>
    <xf numFmtId="0" fontId="6" fillId="0" borderId="11" xfId="0" applyFont="1" applyBorder="1" applyAlignment="1">
      <alignment horizontal="center" vertical="top"/>
    </xf>
    <xf numFmtId="0" fontId="6" fillId="0" borderId="11" xfId="0" applyFont="1" applyBorder="1" applyAlignment="1">
      <alignment horizontal="center"/>
    </xf>
    <xf numFmtId="0" fontId="6" fillId="0" borderId="27" xfId="0" applyFont="1" applyBorder="1" applyAlignment="1">
      <alignment horizontal="center"/>
    </xf>
    <xf numFmtId="0" fontId="6" fillId="0" borderId="16" xfId="0" applyFont="1" applyBorder="1" applyAlignment="1">
      <alignment horizontal="center"/>
    </xf>
    <xf numFmtId="0" fontId="6" fillId="0" borderId="28" xfId="0" applyFont="1" applyBorder="1" applyAlignment="1">
      <alignment horizontal="center"/>
    </xf>
    <xf numFmtId="0" fontId="10" fillId="4" borderId="22" xfId="0" applyFont="1" applyFill="1" applyBorder="1" applyAlignment="1">
      <alignment horizontal="center" vertical="top" wrapText="1"/>
    </xf>
    <xf numFmtId="0" fontId="10" fillId="18" borderId="22" xfId="0" applyFont="1" applyFill="1" applyBorder="1" applyAlignment="1">
      <alignment horizontal="center" vertical="top" wrapText="1"/>
    </xf>
    <xf numFmtId="0" fontId="10" fillId="0" borderId="0" xfId="0" applyFont="1" applyBorder="1" applyAlignment="1">
      <alignment horizontal="left" vertical="center" wrapText="1"/>
    </xf>
    <xf numFmtId="0" fontId="11" fillId="0" borderId="0" xfId="0" applyFont="1" applyAlignment="1">
      <alignment horizontal="center" vertical="center"/>
    </xf>
    <xf numFmtId="0" fontId="4" fillId="0" borderId="16" xfId="0" applyFont="1" applyBorder="1" applyAlignment="1">
      <alignment/>
    </xf>
    <xf numFmtId="0" fontId="6" fillId="0" borderId="11" xfId="0" applyFont="1" applyBorder="1" applyAlignment="1">
      <alignment/>
    </xf>
    <xf numFmtId="0" fontId="6" fillId="0" borderId="26" xfId="0" applyFont="1" applyBorder="1" applyAlignment="1">
      <alignment horizontal="center" vertical="top" wrapText="1"/>
    </xf>
    <xf numFmtId="0" fontId="10" fillId="0" borderId="0" xfId="36" applyFont="1" applyFill="1" applyAlignment="1">
      <alignment horizontal="left" vertical="top"/>
      <protection/>
    </xf>
    <xf numFmtId="0" fontId="11" fillId="0" borderId="0" xfId="36" applyFont="1" applyFill="1" applyAlignment="1">
      <alignment vertical="top"/>
      <protection/>
    </xf>
    <xf numFmtId="0" fontId="21" fillId="16" borderId="29" xfId="36" applyFont="1" applyFill="1" applyBorder="1" applyAlignment="1">
      <alignment horizontal="center" vertical="top" wrapText="1"/>
      <protection/>
    </xf>
    <xf numFmtId="0" fontId="21" fillId="16" borderId="30" xfId="36" applyFont="1" applyFill="1" applyBorder="1" applyAlignment="1">
      <alignment horizontal="center" vertical="top" wrapText="1"/>
      <protection/>
    </xf>
    <xf numFmtId="0" fontId="21" fillId="16" borderId="31" xfId="36" applyFont="1" applyFill="1" applyBorder="1" applyAlignment="1">
      <alignment horizontal="center" vertical="top" wrapText="1"/>
      <protection/>
    </xf>
    <xf numFmtId="191" fontId="4" fillId="24" borderId="14" xfId="0" applyNumberFormat="1" applyFont="1" applyFill="1" applyBorder="1" applyAlignment="1">
      <alignment vertical="top" shrinkToFit="1"/>
    </xf>
    <xf numFmtId="191" fontId="4" fillId="0" borderId="14" xfId="0" applyNumberFormat="1" applyFont="1" applyFill="1" applyBorder="1" applyAlignment="1">
      <alignment vertical="top" shrinkToFit="1"/>
    </xf>
    <xf numFmtId="191" fontId="13" fillId="24" borderId="14" xfId="40" applyFont="1" applyFill="1" applyBorder="1" applyAlignment="1" applyProtection="1">
      <alignment vertical="top" shrinkToFit="1"/>
      <protection/>
    </xf>
    <xf numFmtId="191" fontId="4" fillId="0" borderId="21" xfId="0" applyNumberFormat="1" applyFont="1" applyFill="1" applyBorder="1" applyAlignment="1">
      <alignment vertical="top" shrinkToFit="1"/>
    </xf>
    <xf numFmtId="0" fontId="10" fillId="0" borderId="0" xfId="52" applyFont="1" applyAlignment="1">
      <alignment vertical="center"/>
      <protection/>
    </xf>
    <xf numFmtId="0" fontId="11" fillId="0" borderId="0" xfId="52" applyFont="1" applyAlignment="1">
      <alignment vertical="center"/>
      <protection/>
    </xf>
    <xf numFmtId="0" fontId="11" fillId="0" borderId="22" xfId="52" applyFont="1" applyBorder="1" applyAlignment="1">
      <alignment horizontal="center" vertical="top"/>
      <protection/>
    </xf>
    <xf numFmtId="0" fontId="11" fillId="0" borderId="22" xfId="52" applyFont="1" applyBorder="1" applyAlignment="1">
      <alignment horizontal="center" vertical="top" wrapText="1"/>
      <protection/>
    </xf>
    <xf numFmtId="0" fontId="11" fillId="0" borderId="0" xfId="52" applyFont="1" applyAlignment="1">
      <alignment vertical="top"/>
      <protection/>
    </xf>
    <xf numFmtId="194" fontId="11" fillId="0" borderId="32" xfId="52" applyNumberFormat="1" applyFont="1" applyBorder="1" applyAlignment="1">
      <alignment vertical="top"/>
      <protection/>
    </xf>
    <xf numFmtId="0" fontId="11" fillId="0" borderId="32" xfId="52" applyFont="1" applyBorder="1" applyAlignment="1">
      <alignment vertical="top"/>
      <protection/>
    </xf>
    <xf numFmtId="43" fontId="11" fillId="0" borderId="32" xfId="52" applyNumberFormat="1" applyFont="1" applyBorder="1" applyAlignment="1">
      <alignment vertical="top"/>
      <protection/>
    </xf>
    <xf numFmtId="191" fontId="11" fillId="0" borderId="32" xfId="52" applyNumberFormat="1" applyFont="1" applyBorder="1" applyAlignment="1">
      <alignment vertical="top"/>
      <protection/>
    </xf>
    <xf numFmtId="194" fontId="11" fillId="0" borderId="33" xfId="52" applyNumberFormat="1" applyFont="1" applyBorder="1" applyAlignment="1">
      <alignment vertical="top"/>
      <protection/>
    </xf>
    <xf numFmtId="0" fontId="11" fillId="0" borderId="33" xfId="52" applyFont="1" applyBorder="1" applyAlignment="1">
      <alignment vertical="top"/>
      <protection/>
    </xf>
    <xf numFmtId="43" fontId="11" fillId="0" borderId="33" xfId="52" applyNumberFormat="1" applyFont="1" applyBorder="1" applyAlignment="1">
      <alignment vertical="top"/>
      <protection/>
    </xf>
    <xf numFmtId="191" fontId="11" fillId="0" borderId="33" xfId="52" applyNumberFormat="1" applyFont="1" applyBorder="1" applyAlignment="1">
      <alignment vertical="top"/>
      <protection/>
    </xf>
    <xf numFmtId="0" fontId="11" fillId="0" borderId="34" xfId="52" applyFont="1" applyBorder="1" applyAlignment="1">
      <alignment vertical="top"/>
      <protection/>
    </xf>
    <xf numFmtId="194" fontId="11" fillId="0" borderId="34" xfId="52" applyNumberFormat="1" applyFont="1" applyBorder="1" applyAlignment="1">
      <alignment vertical="top"/>
      <protection/>
    </xf>
    <xf numFmtId="0" fontId="11" fillId="0" borderId="0" xfId="52" applyFont="1" applyBorder="1" applyAlignment="1">
      <alignment vertical="top"/>
      <protection/>
    </xf>
    <xf numFmtId="194" fontId="11" fillId="0" borderId="0" xfId="52" applyNumberFormat="1" applyFont="1" applyBorder="1" applyAlignment="1">
      <alignment vertical="top"/>
      <protection/>
    </xf>
    <xf numFmtId="194" fontId="11" fillId="0" borderId="0" xfId="44" applyFont="1" applyAlignment="1">
      <alignment vertical="top"/>
    </xf>
    <xf numFmtId="194" fontId="21" fillId="3" borderId="20" xfId="0" applyNumberFormat="1" applyFont="1" applyFill="1" applyBorder="1" applyAlignment="1">
      <alignment vertical="top" shrinkToFit="1"/>
    </xf>
    <xf numFmtId="0" fontId="4" fillId="3" borderId="0" xfId="0" applyFont="1" applyFill="1" applyAlignment="1">
      <alignment vertical="top"/>
    </xf>
    <xf numFmtId="191" fontId="4" fillId="0" borderId="35" xfId="40" applyFont="1" applyFill="1" applyBorder="1" applyAlignment="1" applyProtection="1">
      <alignment vertical="top" shrinkToFit="1"/>
      <protection/>
    </xf>
    <xf numFmtId="191" fontId="4" fillId="0" borderId="14" xfId="40" applyFont="1" applyFill="1" applyBorder="1" applyAlignment="1" applyProtection="1">
      <alignment vertical="top" shrinkToFit="1"/>
      <protection/>
    </xf>
    <xf numFmtId="191" fontId="4" fillId="0" borderId="35" xfId="40" applyFont="1" applyFill="1" applyBorder="1" applyAlignment="1">
      <alignment vertical="top" shrinkToFit="1"/>
    </xf>
    <xf numFmtId="191" fontId="23" fillId="0" borderId="0" xfId="40" applyFont="1" applyAlignment="1">
      <alignment vertical="top"/>
    </xf>
    <xf numFmtId="0" fontId="4" fillId="3" borderId="0" xfId="0" applyFont="1" applyFill="1" applyAlignment="1">
      <alignment vertical="top" shrinkToFit="1"/>
    </xf>
    <xf numFmtId="191" fontId="0" fillId="0" borderId="0" xfId="40" applyFont="1" applyAlignment="1">
      <alignment vertical="top"/>
    </xf>
    <xf numFmtId="194" fontId="4" fillId="0" borderId="22" xfId="0" applyNumberFormat="1" applyFont="1" applyFill="1" applyBorder="1" applyAlignment="1">
      <alignment vertical="top" shrinkToFit="1"/>
    </xf>
    <xf numFmtId="0" fontId="4" fillId="0" borderId="10" xfId="0" applyFont="1" applyFill="1" applyBorder="1" applyAlignment="1">
      <alignment vertical="top"/>
    </xf>
    <xf numFmtId="194" fontId="21" fillId="0" borderId="14" xfId="0" applyNumberFormat="1" applyFont="1" applyFill="1" applyBorder="1" applyAlignment="1">
      <alignment vertical="top" shrinkToFit="1"/>
    </xf>
    <xf numFmtId="194" fontId="21" fillId="3" borderId="14" xfId="0" applyNumberFormat="1" applyFont="1" applyFill="1" applyBorder="1" applyAlignment="1">
      <alignment vertical="top" shrinkToFit="1"/>
    </xf>
    <xf numFmtId="4" fontId="4" fillId="0" borderId="15" xfId="0" applyNumberFormat="1" applyFont="1" applyFill="1" applyBorder="1" applyAlignment="1">
      <alignment vertical="top" shrinkToFit="1"/>
    </xf>
    <xf numFmtId="4" fontId="4" fillId="0" borderId="15" xfId="0" applyNumberFormat="1" applyFont="1" applyFill="1" applyBorder="1" applyAlignment="1">
      <alignment horizontal="center" vertical="top" shrinkToFit="1"/>
    </xf>
    <xf numFmtId="4" fontId="4" fillId="0" borderId="22" xfId="0" applyNumberFormat="1" applyFont="1" applyFill="1" applyBorder="1" applyAlignment="1">
      <alignment vertical="top" shrinkToFit="1"/>
    </xf>
    <xf numFmtId="0" fontId="21" fillId="0" borderId="36" xfId="52" applyFont="1" applyFill="1" applyBorder="1" applyAlignment="1">
      <alignment vertical="center"/>
      <protection/>
    </xf>
    <xf numFmtId="0" fontId="21" fillId="0" borderId="0" xfId="51" applyFont="1" applyAlignment="1">
      <alignment vertical="center"/>
      <protection/>
    </xf>
    <xf numFmtId="0" fontId="21" fillId="16" borderId="18" xfId="52" applyFont="1" applyFill="1" applyBorder="1" applyAlignment="1">
      <alignment vertical="top"/>
      <protection/>
    </xf>
    <xf numFmtId="0" fontId="21" fillId="16" borderId="0" xfId="52" applyFont="1" applyFill="1" applyBorder="1" applyAlignment="1">
      <alignment vertical="top"/>
      <protection/>
    </xf>
    <xf numFmtId="0" fontId="21" fillId="0" borderId="0" xfId="51" applyFont="1" applyAlignment="1">
      <alignment vertical="top"/>
      <protection/>
    </xf>
    <xf numFmtId="0" fontId="21" fillId="0" borderId="32" xfId="51" applyFont="1" applyFill="1" applyBorder="1" applyAlignment="1">
      <alignment vertical="top" wrapText="1" shrinkToFit="1"/>
      <protection/>
    </xf>
    <xf numFmtId="194" fontId="21" fillId="0" borderId="32" xfId="52" applyNumberFormat="1" applyFont="1" applyFill="1" applyBorder="1" applyAlignment="1">
      <alignment vertical="top" shrinkToFit="1"/>
      <protection/>
    </xf>
    <xf numFmtId="0" fontId="21" fillId="0" borderId="37" xfId="51" applyFont="1" applyFill="1" applyBorder="1" applyAlignment="1">
      <alignment vertical="top" wrapText="1" shrinkToFit="1"/>
      <protection/>
    </xf>
    <xf numFmtId="194" fontId="21" fillId="0" borderId="37" xfId="52" applyNumberFormat="1" applyFont="1" applyFill="1" applyBorder="1" applyAlignment="1">
      <alignment vertical="top" shrinkToFit="1"/>
      <protection/>
    </xf>
    <xf numFmtId="0" fontId="21" fillId="0" borderId="38" xfId="51" applyFont="1" applyFill="1" applyBorder="1" applyAlignment="1">
      <alignment vertical="top" wrapText="1" shrinkToFit="1"/>
      <protection/>
    </xf>
    <xf numFmtId="0" fontId="21" fillId="0" borderId="33" xfId="51" applyFont="1" applyFill="1" applyBorder="1" applyAlignment="1">
      <alignment vertical="top" wrapText="1" shrinkToFit="1"/>
      <protection/>
    </xf>
    <xf numFmtId="0" fontId="21" fillId="0" borderId="0" xfId="51" applyFont="1" applyFill="1" applyAlignment="1">
      <alignment vertical="top"/>
      <protection/>
    </xf>
    <xf numFmtId="0" fontId="21" fillId="25" borderId="37" xfId="51" applyFont="1" applyFill="1" applyBorder="1" applyAlignment="1">
      <alignment vertical="top" wrapText="1" shrinkToFit="1"/>
      <protection/>
    </xf>
    <xf numFmtId="194" fontId="21" fillId="0" borderId="39" xfId="52" applyNumberFormat="1" applyFont="1" applyFill="1" applyBorder="1" applyAlignment="1">
      <alignment vertical="top" shrinkToFit="1"/>
      <protection/>
    </xf>
    <xf numFmtId="194" fontId="21" fillId="0" borderId="38" xfId="52" applyNumberFormat="1" applyFont="1" applyFill="1" applyBorder="1" applyAlignment="1">
      <alignment vertical="top" shrinkToFit="1"/>
      <protection/>
    </xf>
    <xf numFmtId="0" fontId="21" fillId="0" borderId="0" xfId="51" applyFont="1" applyAlignment="1">
      <alignment vertical="top" wrapText="1"/>
      <protection/>
    </xf>
    <xf numFmtId="0" fontId="21" fillId="25" borderId="38" xfId="51" applyFont="1" applyFill="1" applyBorder="1" applyAlignment="1">
      <alignment vertical="top" wrapText="1" shrinkToFit="1"/>
      <protection/>
    </xf>
    <xf numFmtId="0" fontId="21" fillId="25" borderId="33" xfId="51" applyFont="1" applyFill="1" applyBorder="1" applyAlignment="1">
      <alignment vertical="top" wrapText="1" shrinkToFit="1"/>
      <protection/>
    </xf>
    <xf numFmtId="0" fontId="21" fillId="25" borderId="32" xfId="51" applyFont="1" applyFill="1" applyBorder="1" applyAlignment="1">
      <alignment vertical="top" wrapText="1" shrinkToFit="1"/>
      <protection/>
    </xf>
    <xf numFmtId="194" fontId="21" fillId="0" borderId="33" xfId="52" applyNumberFormat="1" applyFont="1" applyFill="1" applyBorder="1" applyAlignment="1">
      <alignment vertical="top" shrinkToFit="1"/>
      <protection/>
    </xf>
    <xf numFmtId="0" fontId="19" fillId="16" borderId="40" xfId="51" applyFont="1" applyFill="1" applyBorder="1" applyAlignment="1">
      <alignment vertical="top" wrapText="1" shrinkToFit="1"/>
      <protection/>
    </xf>
    <xf numFmtId="194" fontId="21" fillId="16" borderId="22" xfId="52" applyNumberFormat="1" applyFont="1" applyFill="1" applyBorder="1" applyAlignment="1">
      <alignment vertical="top" shrinkToFit="1"/>
      <protection/>
    </xf>
    <xf numFmtId="194" fontId="25" fillId="16" borderId="22" xfId="52" applyNumberFormat="1" applyFont="1" applyFill="1" applyBorder="1" applyAlignment="1">
      <alignment vertical="top" shrinkToFit="1"/>
      <protection/>
    </xf>
    <xf numFmtId="0" fontId="21" fillId="16" borderId="0" xfId="51" applyFont="1" applyFill="1" applyAlignment="1">
      <alignment vertical="top"/>
      <protection/>
    </xf>
    <xf numFmtId="0" fontId="21" fillId="25" borderId="0" xfId="51" applyFont="1" applyFill="1" applyBorder="1" applyAlignment="1">
      <alignment vertical="top" wrapText="1"/>
      <protection/>
    </xf>
    <xf numFmtId="0" fontId="21" fillId="0" borderId="0" xfId="51" applyFont="1" applyBorder="1" applyAlignment="1">
      <alignment vertical="top" wrapText="1" shrinkToFit="1"/>
      <protection/>
    </xf>
    <xf numFmtId="0" fontId="21" fillId="0" borderId="0" xfId="52" applyFont="1" applyAlignment="1">
      <alignment vertical="top"/>
      <protection/>
    </xf>
    <xf numFmtId="0" fontId="21" fillId="25" borderId="0" xfId="51" applyFont="1" applyFill="1" applyAlignment="1">
      <alignment vertical="top" wrapText="1"/>
      <protection/>
    </xf>
    <xf numFmtId="0" fontId="21" fillId="0" borderId="0" xfId="51" applyFont="1" applyAlignment="1">
      <alignment vertical="top" wrapText="1" shrinkToFit="1"/>
      <protection/>
    </xf>
    <xf numFmtId="0" fontId="11" fillId="0" borderId="0" xfId="52" applyFont="1" applyFill="1" applyAlignment="1">
      <alignment vertical="top"/>
      <protection/>
    </xf>
    <xf numFmtId="0" fontId="4" fillId="0" borderId="0" xfId="52" applyFont="1" applyFill="1" applyAlignment="1">
      <alignment vertical="top"/>
      <protection/>
    </xf>
    <xf numFmtId="0" fontId="6" fillId="0" borderId="0" xfId="52" applyFont="1" applyFill="1" applyBorder="1" applyAlignment="1">
      <alignment horizontal="left" vertical="top"/>
      <protection/>
    </xf>
    <xf numFmtId="0" fontId="5" fillId="0" borderId="0" xfId="52" applyFont="1" applyFill="1" applyBorder="1" applyAlignment="1">
      <alignment horizontal="center" vertical="top"/>
      <protection/>
    </xf>
    <xf numFmtId="0" fontId="4" fillId="0" borderId="0" xfId="52" applyFont="1" applyFill="1" applyAlignment="1">
      <alignment horizontal="left" vertical="top"/>
      <protection/>
    </xf>
    <xf numFmtId="0" fontId="4" fillId="0" borderId="0" xfId="52" applyFont="1" applyFill="1" applyAlignment="1">
      <alignment horizontal="center" vertical="top"/>
      <protection/>
    </xf>
    <xf numFmtId="43" fontId="6" fillId="0" borderId="0" xfId="44" applyNumberFormat="1" applyFont="1" applyFill="1" applyAlignment="1">
      <alignment vertical="top"/>
    </xf>
    <xf numFmtId="0" fontId="4" fillId="0" borderId="0" xfId="52" applyFont="1" applyFill="1" applyAlignment="1">
      <alignment horizontal="right" vertical="top"/>
      <protection/>
    </xf>
    <xf numFmtId="43" fontId="4" fillId="0" borderId="0" xfId="42" applyNumberFormat="1" applyFont="1" applyFill="1" applyAlignment="1">
      <alignment vertical="top"/>
    </xf>
    <xf numFmtId="220" fontId="4" fillId="0" borderId="0" xfId="42" applyNumberFormat="1" applyFont="1" applyFill="1" applyAlignment="1">
      <alignment horizontal="center" vertical="top"/>
    </xf>
    <xf numFmtId="233" fontId="4" fillId="0" borderId="0" xfId="43" applyNumberFormat="1" applyFont="1" applyFill="1" applyAlignment="1">
      <alignment vertical="top"/>
    </xf>
    <xf numFmtId="0" fontId="19" fillId="0" borderId="0" xfId="52" applyFont="1" applyAlignment="1">
      <alignment vertical="center"/>
      <protection/>
    </xf>
    <xf numFmtId="0" fontId="21" fillId="0" borderId="0" xfId="52" applyFont="1" applyAlignment="1">
      <alignment vertical="center" wrapText="1"/>
      <protection/>
    </xf>
    <xf numFmtId="0" fontId="21" fillId="0" borderId="0" xfId="52" applyFont="1" applyAlignment="1">
      <alignment vertical="center"/>
      <protection/>
    </xf>
    <xf numFmtId="0" fontId="21" fillId="0" borderId="41" xfId="52" applyFont="1" applyFill="1" applyBorder="1" applyAlignment="1">
      <alignment vertical="top"/>
      <protection/>
    </xf>
    <xf numFmtId="194" fontId="21" fillId="0" borderId="22" xfId="52" applyNumberFormat="1" applyFont="1" applyFill="1" applyBorder="1" applyAlignment="1">
      <alignment horizontal="right" vertical="top" shrinkToFit="1"/>
      <protection/>
    </xf>
    <xf numFmtId="0" fontId="21" fillId="0" borderId="42" xfId="52" applyFont="1" applyFill="1" applyBorder="1" applyAlignment="1">
      <alignment vertical="top"/>
      <protection/>
    </xf>
    <xf numFmtId="0" fontId="21" fillId="0" borderId="43" xfId="52" applyFont="1" applyFill="1" applyBorder="1" applyAlignment="1">
      <alignment vertical="top"/>
      <protection/>
    </xf>
    <xf numFmtId="0" fontId="21" fillId="0" borderId="30" xfId="52" applyFont="1" applyBorder="1" applyAlignment="1">
      <alignment vertical="top"/>
      <protection/>
    </xf>
    <xf numFmtId="0" fontId="21" fillId="0" borderId="44" xfId="52" applyFont="1" applyFill="1" applyBorder="1" applyAlignment="1">
      <alignment vertical="top"/>
      <protection/>
    </xf>
    <xf numFmtId="0" fontId="21" fillId="15" borderId="30" xfId="52" applyFont="1" applyFill="1" applyBorder="1" applyAlignment="1">
      <alignment vertical="top"/>
      <protection/>
    </xf>
    <xf numFmtId="4" fontId="24" fillId="25" borderId="0" xfId="52" applyNumberFormat="1" applyFont="1" applyFill="1" applyAlignment="1">
      <alignment vertical="top"/>
      <protection/>
    </xf>
    <xf numFmtId="4" fontId="21" fillId="0" borderId="0" xfId="52" applyNumberFormat="1" applyFont="1" applyAlignment="1">
      <alignment vertical="top"/>
      <protection/>
    </xf>
    <xf numFmtId="0" fontId="26" fillId="25" borderId="0" xfId="52" applyFont="1" applyFill="1" applyBorder="1" applyAlignment="1">
      <alignment horizontal="left" vertical="top"/>
      <protection/>
    </xf>
    <xf numFmtId="0" fontId="19" fillId="0" borderId="0" xfId="52" applyFont="1" applyFill="1" applyBorder="1" applyAlignment="1">
      <alignment horizontal="left" vertical="top"/>
      <protection/>
    </xf>
    <xf numFmtId="0" fontId="21" fillId="0" borderId="0" xfId="52" applyFont="1" applyFill="1" applyAlignment="1">
      <alignment horizontal="left" vertical="top"/>
      <protection/>
    </xf>
    <xf numFmtId="0" fontId="24" fillId="25" borderId="0" xfId="52" applyFont="1" applyFill="1" applyAlignment="1">
      <alignment vertical="top"/>
      <protection/>
    </xf>
    <xf numFmtId="0" fontId="21" fillId="0" borderId="0" xfId="52" applyFont="1" applyFill="1" applyAlignment="1">
      <alignment vertical="top"/>
      <protection/>
    </xf>
    <xf numFmtId="43" fontId="19" fillId="0" borderId="0" xfId="42" applyNumberFormat="1" applyFont="1" applyFill="1" applyAlignment="1">
      <alignment vertical="top"/>
    </xf>
    <xf numFmtId="0" fontId="21" fillId="0" borderId="0" xfId="52" applyFont="1" applyFill="1" applyAlignment="1">
      <alignment horizontal="center" vertical="top"/>
      <protection/>
    </xf>
    <xf numFmtId="43" fontId="21" fillId="0" borderId="0" xfId="44" applyNumberFormat="1" applyFont="1" applyFill="1" applyAlignment="1">
      <alignment vertical="top"/>
    </xf>
    <xf numFmtId="43" fontId="19" fillId="0" borderId="0" xfId="44" applyNumberFormat="1" applyFont="1" applyFill="1" applyAlignment="1">
      <alignment vertical="top"/>
    </xf>
    <xf numFmtId="220" fontId="21" fillId="0" borderId="0" xfId="44" applyNumberFormat="1" applyFont="1" applyFill="1" applyAlignment="1">
      <alignment horizontal="center" vertical="top"/>
    </xf>
    <xf numFmtId="0" fontId="24" fillId="25" borderId="0" xfId="52" applyFont="1" applyFill="1" applyAlignment="1">
      <alignment horizontal="right" vertical="top"/>
      <protection/>
    </xf>
    <xf numFmtId="0" fontId="21" fillId="0" borderId="0" xfId="52" applyFont="1" applyFill="1" applyAlignment="1">
      <alignment horizontal="right" vertical="top"/>
      <protection/>
    </xf>
    <xf numFmtId="233" fontId="21" fillId="0" borderId="0" xfId="43" applyNumberFormat="1" applyFont="1" applyFill="1" applyAlignment="1">
      <alignment vertical="top"/>
    </xf>
    <xf numFmtId="0" fontId="10" fillId="0" borderId="0" xfId="52" applyFont="1" applyFill="1" applyAlignment="1">
      <alignment vertical="top"/>
      <protection/>
    </xf>
    <xf numFmtId="0" fontId="16" fillId="0" borderId="0" xfId="52" applyFont="1" applyFill="1" applyAlignment="1">
      <alignment vertical="top"/>
      <protection/>
    </xf>
    <xf numFmtId="0" fontId="11" fillId="0" borderId="0" xfId="52" applyFont="1" applyFill="1" applyBorder="1" applyAlignment="1">
      <alignment vertical="top"/>
      <protection/>
    </xf>
    <xf numFmtId="0" fontId="6" fillId="25" borderId="22" xfId="52" applyFont="1" applyFill="1" applyBorder="1" applyAlignment="1">
      <alignment horizontal="center" vertical="top"/>
      <protection/>
    </xf>
    <xf numFmtId="0" fontId="21" fillId="0" borderId="18" xfId="52" applyFont="1" applyFill="1" applyBorder="1" applyAlignment="1">
      <alignment vertical="top"/>
      <protection/>
    </xf>
    <xf numFmtId="0" fontId="21" fillId="0" borderId="0" xfId="52" applyFont="1" applyFill="1" applyBorder="1" applyAlignment="1">
      <alignment vertical="top"/>
      <protection/>
    </xf>
    <xf numFmtId="0" fontId="21" fillId="16" borderId="45" xfId="52" applyFont="1" applyFill="1" applyBorder="1" applyAlignment="1">
      <alignment vertical="top" wrapText="1"/>
      <protection/>
    </xf>
    <xf numFmtId="194" fontId="21" fillId="16" borderId="45" xfId="52" applyNumberFormat="1" applyFont="1" applyFill="1" applyBorder="1" applyAlignment="1">
      <alignment vertical="top" shrinkToFit="1"/>
      <protection/>
    </xf>
    <xf numFmtId="194" fontId="25" fillId="16" borderId="45" xfId="52" applyNumberFormat="1" applyFont="1" applyFill="1" applyBorder="1" applyAlignment="1">
      <alignment vertical="top" shrinkToFit="1"/>
      <protection/>
    </xf>
    <xf numFmtId="0" fontId="21" fillId="0" borderId="32" xfId="52" applyFont="1" applyFill="1" applyBorder="1" applyAlignment="1">
      <alignment vertical="top" wrapText="1"/>
      <protection/>
    </xf>
    <xf numFmtId="194" fontId="21" fillId="0" borderId="45" xfId="52" applyNumberFormat="1" applyFont="1" applyFill="1" applyBorder="1" applyAlignment="1">
      <alignment vertical="top" shrinkToFit="1"/>
      <protection/>
    </xf>
    <xf numFmtId="0" fontId="21" fillId="0" borderId="37" xfId="52" applyFont="1" applyFill="1" applyBorder="1" applyAlignment="1">
      <alignment vertical="top" wrapText="1"/>
      <protection/>
    </xf>
    <xf numFmtId="0" fontId="21" fillId="0" borderId="33" xfId="52" applyFont="1" applyFill="1" applyBorder="1" applyAlignment="1">
      <alignment vertical="top" wrapText="1"/>
      <protection/>
    </xf>
    <xf numFmtId="0" fontId="21" fillId="16" borderId="22" xfId="52" applyFont="1" applyFill="1" applyBorder="1" applyAlignment="1">
      <alignment vertical="top" wrapText="1"/>
      <protection/>
    </xf>
    <xf numFmtId="0" fontId="21" fillId="16" borderId="22" xfId="52" applyFont="1" applyFill="1" applyBorder="1" applyAlignment="1">
      <alignment vertical="top"/>
      <protection/>
    </xf>
    <xf numFmtId="0" fontId="21" fillId="0" borderId="38" xfId="52" applyFont="1" applyFill="1" applyBorder="1" applyAlignment="1">
      <alignment vertical="top" wrapText="1"/>
      <protection/>
    </xf>
    <xf numFmtId="194" fontId="21" fillId="0" borderId="46" xfId="52" applyNumberFormat="1" applyFont="1" applyFill="1" applyBorder="1" applyAlignment="1">
      <alignment vertical="top" shrinkToFit="1"/>
      <protection/>
    </xf>
    <xf numFmtId="0" fontId="21" fillId="25" borderId="37" xfId="52" applyFont="1" applyFill="1" applyBorder="1" applyAlignment="1">
      <alignment vertical="top" wrapText="1"/>
      <protection/>
    </xf>
    <xf numFmtId="0" fontId="21" fillId="0" borderId="22" xfId="52" applyFont="1" applyFill="1" applyBorder="1" applyAlignment="1">
      <alignment vertical="top" wrapText="1"/>
      <protection/>
    </xf>
    <xf numFmtId="0" fontId="19" fillId="16" borderId="0" xfId="52" applyFont="1" applyFill="1" applyBorder="1" applyAlignment="1">
      <alignment vertical="top" wrapText="1"/>
      <protection/>
    </xf>
    <xf numFmtId="194" fontId="19" fillId="16" borderId="0" xfId="52" applyNumberFormat="1" applyFont="1" applyFill="1" applyBorder="1" applyAlignment="1">
      <alignment vertical="top"/>
      <protection/>
    </xf>
    <xf numFmtId="194" fontId="16" fillId="16" borderId="0" xfId="52" applyNumberFormat="1" applyFont="1" applyFill="1" applyBorder="1" applyAlignment="1">
      <alignment vertical="top"/>
      <protection/>
    </xf>
    <xf numFmtId="0" fontId="19" fillId="16" borderId="0" xfId="52" applyFont="1" applyFill="1" applyBorder="1" applyAlignment="1">
      <alignment vertical="top"/>
      <protection/>
    </xf>
    <xf numFmtId="0" fontId="25" fillId="0" borderId="0" xfId="52" applyFont="1" applyFill="1" applyAlignment="1">
      <alignment vertical="top"/>
      <protection/>
    </xf>
    <xf numFmtId="0" fontId="15" fillId="0" borderId="0" xfId="52" applyFont="1" applyFill="1" applyBorder="1" applyAlignment="1">
      <alignment horizontal="center" vertical="top"/>
      <protection/>
    </xf>
    <xf numFmtId="43" fontId="16" fillId="0" borderId="0" xfId="42" applyNumberFormat="1" applyFont="1" applyFill="1" applyAlignment="1">
      <alignment vertical="top"/>
    </xf>
    <xf numFmtId="0" fontId="6" fillId="0" borderId="45" xfId="52" applyFont="1" applyBorder="1" applyAlignment="1">
      <alignment horizontal="center" vertical="top"/>
      <protection/>
    </xf>
    <xf numFmtId="0" fontId="6" fillId="0" borderId="22" xfId="52" applyFont="1" applyBorder="1" applyAlignment="1">
      <alignment horizontal="center" vertical="top"/>
      <protection/>
    </xf>
    <xf numFmtId="0" fontId="21" fillId="0" borderId="0" xfId="0" applyFont="1" applyAlignment="1">
      <alignment vertical="center"/>
    </xf>
    <xf numFmtId="0" fontId="19" fillId="0" borderId="30" xfId="0" applyFont="1" applyBorder="1" applyAlignment="1">
      <alignment horizontal="right" vertical="center" wrapText="1"/>
    </xf>
    <xf numFmtId="0" fontId="21" fillId="0" borderId="30" xfId="0" applyFont="1" applyBorder="1" applyAlignment="1">
      <alignment horizontal="right" vertical="center"/>
    </xf>
    <xf numFmtId="0" fontId="19" fillId="0" borderId="0" xfId="51" applyFont="1" applyBorder="1" applyAlignment="1">
      <alignment horizontal="left" vertical="center" wrapText="1"/>
      <protection/>
    </xf>
    <xf numFmtId="0" fontId="19" fillId="0" borderId="16" xfId="0" applyFont="1" applyBorder="1" applyAlignment="1">
      <alignment vertical="top"/>
    </xf>
    <xf numFmtId="0" fontId="19" fillId="0" borderId="17" xfId="0" applyFont="1" applyBorder="1" applyAlignment="1">
      <alignment horizontal="center" vertical="top"/>
    </xf>
    <xf numFmtId="0" fontId="21" fillId="0" borderId="47" xfId="52" applyFont="1" applyFill="1" applyBorder="1" applyAlignment="1">
      <alignment vertical="center"/>
      <protection/>
    </xf>
    <xf numFmtId="0" fontId="21" fillId="0" borderId="40" xfId="52" applyFont="1" applyFill="1" applyBorder="1" applyAlignment="1">
      <alignment vertical="center"/>
      <protection/>
    </xf>
    <xf numFmtId="0" fontId="19" fillId="0" borderId="11" xfId="0" applyFont="1" applyBorder="1" applyAlignment="1">
      <alignment vertical="top"/>
    </xf>
    <xf numFmtId="0" fontId="19" fillId="0" borderId="23" xfId="0" applyFont="1" applyBorder="1" applyAlignment="1">
      <alignment horizontal="center" vertical="top"/>
    </xf>
    <xf numFmtId="0" fontId="21" fillId="16" borderId="40" xfId="52" applyFont="1" applyFill="1" applyBorder="1">
      <alignment/>
      <protection/>
    </xf>
    <xf numFmtId="0" fontId="21" fillId="16" borderId="19" xfId="52" applyFont="1" applyFill="1" applyBorder="1" applyAlignment="1">
      <alignment vertical="top"/>
      <protection/>
    </xf>
    <xf numFmtId="0" fontId="21" fillId="26" borderId="10" xfId="0" applyFont="1" applyFill="1" applyBorder="1" applyAlignment="1">
      <alignment vertical="top"/>
    </xf>
    <xf numFmtId="0" fontId="19" fillId="26" borderId="15" xfId="0" applyFont="1" applyFill="1" applyBorder="1" applyAlignment="1">
      <alignment vertical="top"/>
    </xf>
    <xf numFmtId="0" fontId="21" fillId="27" borderId="15" xfId="0" applyFont="1" applyFill="1" applyBorder="1" applyAlignment="1">
      <alignment vertical="top" wrapText="1"/>
    </xf>
    <xf numFmtId="0" fontId="21" fillId="0" borderId="10" xfId="0" applyFont="1" applyBorder="1" applyAlignment="1">
      <alignment vertical="top"/>
    </xf>
    <xf numFmtId="0" fontId="21" fillId="7" borderId="15" xfId="0" applyFont="1" applyFill="1" applyBorder="1" applyAlignment="1">
      <alignment vertical="top" wrapText="1"/>
    </xf>
    <xf numFmtId="0" fontId="21" fillId="7" borderId="15" xfId="0" applyFont="1" applyFill="1" applyBorder="1" applyAlignment="1">
      <alignment horizontal="left" vertical="top" wrapText="1"/>
    </xf>
    <xf numFmtId="0" fontId="21" fillId="28" borderId="15" xfId="0" applyFont="1" applyFill="1" applyBorder="1" applyAlignment="1">
      <alignment vertical="top" wrapText="1"/>
    </xf>
    <xf numFmtId="0" fontId="21" fillId="28" borderId="15" xfId="0" applyFont="1" applyFill="1" applyBorder="1" applyAlignment="1">
      <alignment horizontal="left" vertical="top" wrapText="1"/>
    </xf>
    <xf numFmtId="0" fontId="21" fillId="27" borderId="15" xfId="0" applyFont="1" applyFill="1" applyBorder="1" applyAlignment="1">
      <alignment horizontal="left" vertical="top" wrapText="1"/>
    </xf>
    <xf numFmtId="0" fontId="21" fillId="0" borderId="10" xfId="0" applyFont="1" applyFill="1" applyBorder="1" applyAlignment="1">
      <alignment vertical="top"/>
    </xf>
    <xf numFmtId="0" fontId="21" fillId="0" borderId="10" xfId="0" applyFont="1" applyBorder="1" applyAlignment="1">
      <alignment vertical="top" shrinkToFit="1"/>
    </xf>
    <xf numFmtId="0" fontId="21" fillId="24" borderId="11" xfId="0" applyFont="1" applyFill="1" applyBorder="1" applyAlignment="1">
      <alignment vertical="top"/>
    </xf>
    <xf numFmtId="0" fontId="21" fillId="24" borderId="12" xfId="0" applyFont="1" applyFill="1" applyBorder="1" applyAlignment="1">
      <alignment vertical="top"/>
    </xf>
    <xf numFmtId="0" fontId="21" fillId="24" borderId="13" xfId="0" applyFont="1" applyFill="1" applyBorder="1" applyAlignment="1">
      <alignment vertical="top" shrinkToFit="1"/>
    </xf>
    <xf numFmtId="0" fontId="21" fillId="0" borderId="15" xfId="0" applyFont="1" applyFill="1" applyBorder="1" applyAlignment="1">
      <alignment horizontal="left" vertical="top" wrapText="1"/>
    </xf>
    <xf numFmtId="0" fontId="21" fillId="0" borderId="15" xfId="0" applyFont="1" applyFill="1" applyBorder="1" applyAlignment="1">
      <alignment vertical="top" wrapText="1"/>
    </xf>
    <xf numFmtId="0" fontId="19" fillId="0" borderId="48" xfId="0" applyFont="1" applyBorder="1" applyAlignment="1">
      <alignment vertical="top"/>
    </xf>
    <xf numFmtId="0" fontId="19" fillId="0" borderId="25" xfId="0" applyFont="1" applyBorder="1" applyAlignment="1">
      <alignment horizontal="center" vertical="top"/>
    </xf>
    <xf numFmtId="0" fontId="21" fillId="0" borderId="49" xfId="0" applyFont="1" applyFill="1" applyBorder="1" applyAlignment="1">
      <alignment horizontal="left" vertical="top" wrapText="1"/>
    </xf>
    <xf numFmtId="0" fontId="21" fillId="0" borderId="50" xfId="0" applyFont="1" applyFill="1" applyBorder="1" applyAlignment="1">
      <alignment horizontal="left" vertical="top" wrapText="1"/>
    </xf>
    <xf numFmtId="0" fontId="21" fillId="0" borderId="50" xfId="0" applyFont="1" applyFill="1" applyBorder="1" applyAlignment="1">
      <alignment vertical="top" wrapText="1"/>
    </xf>
    <xf numFmtId="0" fontId="21" fillId="0" borderId="51" xfId="0" applyFont="1" applyFill="1" applyBorder="1" applyAlignment="1">
      <alignment horizontal="left" vertical="top" wrapText="1"/>
    </xf>
    <xf numFmtId="0" fontId="21" fillId="25" borderId="0" xfId="51" applyFont="1" applyFill="1" applyAlignment="1">
      <alignment vertical="top" wrapText="1" shrinkToFit="1"/>
      <protection/>
    </xf>
    <xf numFmtId="0" fontId="21" fillId="25" borderId="0" xfId="51" applyFont="1" applyFill="1" applyBorder="1" applyAlignment="1">
      <alignment vertical="top" wrapText="1" shrinkToFit="1"/>
      <protection/>
    </xf>
    <xf numFmtId="0" fontId="21" fillId="0" borderId="41" xfId="51" applyFont="1" applyFill="1" applyBorder="1" applyAlignment="1">
      <alignment vertical="top" wrapText="1"/>
      <protection/>
    </xf>
    <xf numFmtId="0" fontId="21" fillId="0" borderId="49" xfId="0" applyFont="1" applyFill="1" applyBorder="1" applyAlignment="1">
      <alignment vertical="top" wrapText="1"/>
    </xf>
    <xf numFmtId="0" fontId="21" fillId="0" borderId="42" xfId="51" applyFont="1" applyFill="1" applyBorder="1" applyAlignment="1">
      <alignment vertical="top" wrapText="1"/>
      <protection/>
    </xf>
    <xf numFmtId="0" fontId="21" fillId="0" borderId="43" xfId="51" applyFont="1" applyFill="1" applyBorder="1" applyAlignment="1">
      <alignment vertical="top" wrapText="1"/>
      <protection/>
    </xf>
    <xf numFmtId="0" fontId="21" fillId="0" borderId="44" xfId="51" applyFont="1" applyFill="1" applyBorder="1" applyAlignment="1">
      <alignment vertical="top" wrapText="1"/>
      <protection/>
    </xf>
    <xf numFmtId="0" fontId="21" fillId="0" borderId="52" xfId="0" applyFont="1" applyFill="1" applyBorder="1" applyAlignment="1">
      <alignment vertical="top" wrapText="1"/>
    </xf>
    <xf numFmtId="0" fontId="21" fillId="0" borderId="51" xfId="0" applyFont="1" applyFill="1" applyBorder="1" applyAlignment="1">
      <alignment vertical="top" wrapText="1"/>
    </xf>
    <xf numFmtId="0" fontId="21" fillId="0" borderId="52" xfId="0" applyFont="1" applyFill="1" applyBorder="1" applyAlignment="1">
      <alignment horizontal="left" vertical="top" wrapText="1"/>
    </xf>
    <xf numFmtId="0" fontId="21" fillId="0" borderId="0" xfId="0" applyFont="1" applyAlignment="1">
      <alignment/>
    </xf>
    <xf numFmtId="0" fontId="19" fillId="0" borderId="30" xfId="0" applyFont="1" applyBorder="1" applyAlignment="1">
      <alignment horizontal="left" vertical="center" wrapText="1"/>
    </xf>
    <xf numFmtId="0" fontId="19" fillId="0" borderId="0" xfId="0" applyFont="1" applyBorder="1" applyAlignment="1">
      <alignment horizontal="left" vertical="center" wrapText="1"/>
    </xf>
    <xf numFmtId="0" fontId="19" fillId="0" borderId="30" xfId="51" applyFont="1" applyBorder="1" applyAlignment="1">
      <alignment vertical="center" wrapText="1"/>
      <protection/>
    </xf>
    <xf numFmtId="0" fontId="19" fillId="0" borderId="16" xfId="0" applyFont="1" applyBorder="1" applyAlignment="1">
      <alignment horizontal="center"/>
    </xf>
    <xf numFmtId="0" fontId="19" fillId="0" borderId="28" xfId="0" applyFont="1" applyBorder="1" applyAlignment="1">
      <alignment horizontal="center"/>
    </xf>
    <xf numFmtId="0" fontId="19" fillId="25" borderId="22" xfId="52" applyFont="1" applyFill="1" applyBorder="1" applyAlignment="1">
      <alignment horizontal="center" vertical="top" wrapText="1"/>
      <protection/>
    </xf>
    <xf numFmtId="0" fontId="19" fillId="0" borderId="11" xfId="0" applyFont="1" applyBorder="1" applyAlignment="1">
      <alignment horizontal="center"/>
    </xf>
    <xf numFmtId="0" fontId="19" fillId="0" borderId="27" xfId="0" applyFont="1" applyBorder="1" applyAlignment="1">
      <alignment horizontal="center"/>
    </xf>
    <xf numFmtId="4" fontId="21" fillId="0" borderId="22" xfId="0" applyNumberFormat="1" applyFont="1" applyBorder="1" applyAlignment="1">
      <alignment vertical="top" shrinkToFit="1"/>
    </xf>
    <xf numFmtId="4" fontId="21" fillId="3" borderId="22" xfId="0" applyNumberFormat="1" applyFont="1" applyFill="1" applyBorder="1" applyAlignment="1">
      <alignment vertical="top" shrinkToFit="1"/>
    </xf>
    <xf numFmtId="4" fontId="21" fillId="0" borderId="22" xfId="0" applyNumberFormat="1" applyFont="1" applyFill="1" applyBorder="1" applyAlignment="1">
      <alignment vertical="top" shrinkToFit="1"/>
    </xf>
    <xf numFmtId="43" fontId="21" fillId="0" borderId="0" xfId="52" applyNumberFormat="1" applyFont="1" applyAlignment="1">
      <alignment vertical="top" wrapText="1"/>
      <protection/>
    </xf>
    <xf numFmtId="0" fontId="21" fillId="0" borderId="53" xfId="0" applyFont="1" applyBorder="1" applyAlignment="1">
      <alignment vertical="top"/>
    </xf>
    <xf numFmtId="0" fontId="19" fillId="0" borderId="54" xfId="0" applyFont="1" applyBorder="1" applyAlignment="1">
      <alignment horizontal="center" vertical="top"/>
    </xf>
    <xf numFmtId="4" fontId="21" fillId="0" borderId="34" xfId="0" applyNumberFormat="1" applyFont="1" applyBorder="1" applyAlignment="1">
      <alignment vertical="top" shrinkToFit="1"/>
    </xf>
    <xf numFmtId="0" fontId="27" fillId="0" borderId="0" xfId="52" applyFont="1" applyFill="1" applyBorder="1" applyAlignment="1">
      <alignment horizontal="center" vertical="top"/>
      <protection/>
    </xf>
    <xf numFmtId="0" fontId="21" fillId="0" borderId="0" xfId="52" applyFont="1" applyFill="1" applyBorder="1" applyAlignment="1">
      <alignment horizontal="center" vertical="top"/>
      <protection/>
    </xf>
    <xf numFmtId="43" fontId="21" fillId="0" borderId="0" xfId="42" applyNumberFormat="1" applyFont="1" applyFill="1" applyAlignment="1">
      <alignment vertical="top"/>
    </xf>
    <xf numFmtId="220" fontId="21" fillId="0" borderId="0" xfId="42" applyNumberFormat="1" applyFont="1" applyFill="1" applyAlignment="1">
      <alignment horizontal="center" vertical="top"/>
    </xf>
    <xf numFmtId="0" fontId="21" fillId="0" borderId="0" xfId="52" applyFont="1" applyAlignment="1">
      <alignment vertical="top" wrapText="1"/>
      <protection/>
    </xf>
    <xf numFmtId="0" fontId="19" fillId="0" borderId="0" xfId="0" applyFont="1" applyAlignment="1">
      <alignment vertical="top"/>
    </xf>
    <xf numFmtId="0" fontId="21" fillId="0" borderId="0" xfId="52" applyFont="1" applyBorder="1" applyAlignment="1">
      <alignment vertical="center"/>
      <protection/>
    </xf>
    <xf numFmtId="0" fontId="19" fillId="25" borderId="36" xfId="52" applyFont="1" applyFill="1" applyBorder="1" applyAlignment="1">
      <alignment vertical="top"/>
      <protection/>
    </xf>
    <xf numFmtId="0" fontId="19" fillId="25" borderId="40" xfId="52" applyFont="1" applyFill="1" applyBorder="1" applyAlignment="1">
      <alignment horizontal="center" vertical="top"/>
      <protection/>
    </xf>
    <xf numFmtId="0" fontId="19" fillId="0" borderId="11" xfId="0" applyFont="1" applyBorder="1" applyAlignment="1">
      <alignment horizontal="center" vertical="top"/>
    </xf>
    <xf numFmtId="194" fontId="21" fillId="0" borderId="22" xfId="0" applyNumberFormat="1" applyFont="1" applyBorder="1" applyAlignment="1">
      <alignment vertical="top" shrinkToFit="1"/>
    </xf>
    <xf numFmtId="194" fontId="21" fillId="0" borderId="22" xfId="0" applyNumberFormat="1" applyFont="1" applyFill="1" applyBorder="1" applyAlignment="1">
      <alignment vertical="top" shrinkToFit="1"/>
    </xf>
    <xf numFmtId="194" fontId="21" fillId="3" borderId="22" xfId="0" applyNumberFormat="1" applyFont="1" applyFill="1" applyBorder="1" applyAlignment="1">
      <alignment vertical="top" shrinkToFit="1"/>
    </xf>
    <xf numFmtId="0" fontId="21" fillId="0" borderId="48" xfId="0" applyFont="1" applyBorder="1" applyAlignment="1">
      <alignment vertical="top"/>
    </xf>
    <xf numFmtId="0" fontId="21" fillId="0" borderId="0" xfId="0" applyFont="1" applyAlignment="1">
      <alignment vertical="top" shrinkToFit="1"/>
    </xf>
    <xf numFmtId="194" fontId="21" fillId="0" borderId="32" xfId="52" applyNumberFormat="1" applyFont="1" applyFill="1" applyBorder="1" applyAlignment="1">
      <alignment horizontal="right" vertical="top" shrinkToFit="1"/>
      <protection/>
    </xf>
    <xf numFmtId="194" fontId="21" fillId="0" borderId="37" xfId="52" applyNumberFormat="1" applyFont="1" applyFill="1" applyBorder="1" applyAlignment="1">
      <alignment horizontal="right" vertical="top" shrinkToFit="1"/>
      <protection/>
    </xf>
    <xf numFmtId="0" fontId="19" fillId="0" borderId="0" xfId="52" applyFont="1" applyFill="1" applyAlignment="1">
      <alignment vertical="center"/>
      <protection/>
    </xf>
    <xf numFmtId="0" fontId="19" fillId="0" borderId="30" xfId="52" applyFont="1" applyFill="1" applyBorder="1" applyAlignment="1">
      <alignment vertical="center"/>
      <protection/>
    </xf>
    <xf numFmtId="0" fontId="19" fillId="0" borderId="22" xfId="52" applyFont="1" applyFill="1" applyBorder="1" applyAlignment="1">
      <alignment horizontal="center" vertical="center" wrapText="1"/>
      <protection/>
    </xf>
    <xf numFmtId="0" fontId="21" fillId="0" borderId="0" xfId="52" applyFont="1" applyFill="1" applyAlignment="1">
      <alignment vertical="center" wrapText="1"/>
      <protection/>
    </xf>
    <xf numFmtId="0" fontId="21" fillId="0" borderId="0" xfId="52" applyFont="1" applyFill="1" applyAlignment="1">
      <alignment vertical="center"/>
      <protection/>
    </xf>
    <xf numFmtId="194" fontId="21" fillId="0" borderId="0" xfId="42" applyFont="1" applyFill="1" applyAlignment="1">
      <alignment vertical="top"/>
    </xf>
    <xf numFmtId="43" fontId="21" fillId="0" borderId="0" xfId="52" applyNumberFormat="1" applyFont="1" applyFill="1" applyAlignment="1">
      <alignment vertical="top"/>
      <protection/>
    </xf>
    <xf numFmtId="0" fontId="21" fillId="0" borderId="55" xfId="52" applyFont="1" applyFill="1" applyBorder="1" applyAlignment="1">
      <alignment vertical="top" wrapText="1"/>
      <protection/>
    </xf>
    <xf numFmtId="0" fontId="21" fillId="0" borderId="55" xfId="51" applyFont="1" applyFill="1" applyBorder="1" applyAlignment="1">
      <alignment vertical="top" wrapText="1" shrinkToFit="1"/>
      <protection/>
    </xf>
    <xf numFmtId="0" fontId="21" fillId="0" borderId="22" xfId="51" applyFont="1" applyFill="1" applyBorder="1" applyAlignment="1">
      <alignment vertical="top" wrapText="1" shrinkToFit="1"/>
      <protection/>
    </xf>
    <xf numFmtId="194" fontId="21" fillId="0" borderId="56" xfId="52" applyNumberFormat="1" applyFont="1" applyFill="1" applyBorder="1" applyAlignment="1">
      <alignment vertical="top" shrinkToFit="1"/>
      <protection/>
    </xf>
    <xf numFmtId="0" fontId="21" fillId="0" borderId="57" xfId="51" applyFont="1" applyFill="1" applyBorder="1" applyAlignment="1">
      <alignment vertical="top" wrapText="1"/>
      <protection/>
    </xf>
    <xf numFmtId="0" fontId="21" fillId="0" borderId="57" xfId="0" applyFont="1" applyFill="1" applyBorder="1" applyAlignment="1">
      <alignment horizontal="left" vertical="top" wrapText="1"/>
    </xf>
    <xf numFmtId="0" fontId="21" fillId="25" borderId="57" xfId="51" applyFont="1" applyFill="1" applyBorder="1" applyAlignment="1">
      <alignment vertical="top" wrapText="1" shrinkToFit="1"/>
      <protection/>
    </xf>
    <xf numFmtId="0" fontId="19" fillId="0" borderId="40" xfId="52" applyFont="1" applyBorder="1" applyAlignment="1">
      <alignment horizontal="center" vertical="top"/>
      <protection/>
    </xf>
    <xf numFmtId="0" fontId="4" fillId="0" borderId="35" xfId="0" applyFont="1" applyBorder="1" applyAlignment="1">
      <alignment/>
    </xf>
    <xf numFmtId="192" fontId="4" fillId="0" borderId="58" xfId="40" applyNumberFormat="1" applyFont="1" applyFill="1" applyBorder="1" applyAlignment="1" applyProtection="1">
      <alignment horizontal="center" vertical="top" shrinkToFit="1"/>
      <protection/>
    </xf>
    <xf numFmtId="0" fontId="4" fillId="0" borderId="58" xfId="0" applyFont="1" applyFill="1" applyBorder="1" applyAlignment="1">
      <alignment vertical="top"/>
    </xf>
    <xf numFmtId="191" fontId="4" fillId="0" borderId="14" xfId="40" applyFont="1" applyFill="1" applyBorder="1" applyAlignment="1">
      <alignment vertical="top"/>
    </xf>
    <xf numFmtId="3" fontId="21" fillId="0" borderId="37" xfId="42" applyNumberFormat="1" applyFont="1" applyFill="1" applyBorder="1" applyAlignment="1">
      <alignment horizontal="right" vertical="top" shrinkToFit="1"/>
    </xf>
    <xf numFmtId="0" fontId="4" fillId="0" borderId="11" xfId="0" applyFont="1" applyFill="1" applyBorder="1" applyAlignment="1">
      <alignment vertical="top"/>
    </xf>
    <xf numFmtId="0" fontId="4" fillId="0" borderId="10" xfId="0" applyFont="1" applyFill="1" applyBorder="1" applyAlignment="1">
      <alignment vertical="top" shrinkToFit="1"/>
    </xf>
    <xf numFmtId="0" fontId="6" fillId="0" borderId="54" xfId="0" applyFont="1" applyFill="1" applyBorder="1" applyAlignment="1">
      <alignment horizontal="center" vertical="top"/>
    </xf>
    <xf numFmtId="191" fontId="4" fillId="0" borderId="0" xfId="40" applyFont="1" applyAlignment="1">
      <alignment/>
    </xf>
    <xf numFmtId="191" fontId="4" fillId="0" borderId="0" xfId="40" applyFont="1" applyFill="1" applyBorder="1" applyAlignment="1" applyProtection="1">
      <alignment/>
      <protection/>
    </xf>
    <xf numFmtId="0" fontId="11" fillId="0" borderId="13" xfId="0" applyFont="1" applyFill="1" applyBorder="1" applyAlignment="1">
      <alignment horizontal="center" vertical="top" shrinkToFit="1"/>
    </xf>
    <xf numFmtId="0" fontId="11" fillId="0" borderId="58" xfId="0" applyFont="1" applyFill="1" applyBorder="1" applyAlignment="1">
      <alignment horizontal="center" vertical="top" shrinkToFit="1"/>
    </xf>
    <xf numFmtId="0" fontId="11" fillId="0" borderId="15" xfId="0" applyFont="1" applyFill="1" applyBorder="1" applyAlignment="1">
      <alignment vertical="top" wrapText="1"/>
    </xf>
    <xf numFmtId="0" fontId="11" fillId="0" borderId="15" xfId="0" applyFont="1" applyFill="1" applyBorder="1" applyAlignment="1">
      <alignment horizontal="left" vertical="top" wrapText="1"/>
    </xf>
    <xf numFmtId="0" fontId="11" fillId="0" borderId="58" xfId="0" applyFont="1" applyFill="1" applyBorder="1" applyAlignment="1">
      <alignment vertical="top" wrapText="1"/>
    </xf>
    <xf numFmtId="0" fontId="4" fillId="0" borderId="48" xfId="0" applyFont="1" applyFill="1" applyBorder="1" applyAlignment="1">
      <alignment vertical="top"/>
    </xf>
    <xf numFmtId="0" fontId="6" fillId="0" borderId="25" xfId="0" applyFont="1" applyFill="1" applyBorder="1" applyAlignment="1">
      <alignment horizontal="center" vertical="top"/>
    </xf>
    <xf numFmtId="191" fontId="4" fillId="0" borderId="14" xfId="40" applyFont="1" applyFill="1" applyBorder="1" applyAlignment="1">
      <alignment vertical="top" shrinkToFit="1"/>
    </xf>
    <xf numFmtId="191" fontId="4" fillId="0" borderId="14" xfId="40" applyFont="1" applyFill="1" applyBorder="1" applyAlignment="1" applyProtection="1">
      <alignment horizontal="center" vertical="top" shrinkToFit="1"/>
      <protection/>
    </xf>
    <xf numFmtId="191" fontId="4" fillId="0" borderId="58" xfId="40" applyFont="1" applyFill="1" applyBorder="1" applyAlignment="1" applyProtection="1">
      <alignment vertical="top" shrinkToFit="1"/>
      <protection/>
    </xf>
    <xf numFmtId="191" fontId="4" fillId="0" borderId="58" xfId="40" applyFont="1" applyFill="1" applyBorder="1" applyAlignment="1">
      <alignment vertical="top" shrinkToFit="1"/>
    </xf>
    <xf numFmtId="191" fontId="4" fillId="0" borderId="13" xfId="40" applyFont="1" applyFill="1" applyBorder="1" applyAlignment="1" applyProtection="1">
      <alignment vertical="top" shrinkToFit="1"/>
      <protection/>
    </xf>
    <xf numFmtId="191" fontId="4" fillId="0" borderId="13" xfId="40" applyFont="1" applyFill="1" applyBorder="1" applyAlignment="1" applyProtection="1">
      <alignment horizontal="center" vertical="top" shrinkToFit="1"/>
      <protection/>
    </xf>
    <xf numFmtId="191" fontId="4" fillId="0" borderId="13" xfId="40" applyFont="1" applyFill="1" applyBorder="1" applyAlignment="1">
      <alignment vertical="top" shrinkToFit="1"/>
    </xf>
    <xf numFmtId="191" fontId="4" fillId="0" borderId="26" xfId="40" applyFont="1" applyFill="1" applyBorder="1" applyAlignment="1" applyProtection="1">
      <alignment vertical="top" shrinkToFit="1"/>
      <protection/>
    </xf>
    <xf numFmtId="191" fontId="4" fillId="0" borderId="26" xfId="40" applyFont="1" applyFill="1" applyBorder="1" applyAlignment="1">
      <alignment vertical="top" shrinkToFit="1"/>
    </xf>
    <xf numFmtId="43" fontId="4" fillId="0" borderId="14" xfId="0" applyNumberFormat="1" applyFont="1" applyFill="1" applyBorder="1" applyAlignment="1">
      <alignment vertical="top" shrinkToFit="1"/>
    </xf>
    <xf numFmtId="0" fontId="6" fillId="0" borderId="48" xfId="0" applyFont="1" applyFill="1" applyBorder="1" applyAlignment="1">
      <alignment vertical="top"/>
    </xf>
    <xf numFmtId="191" fontId="6" fillId="0" borderId="59" xfId="40" applyFont="1" applyFill="1" applyBorder="1" applyAlignment="1" applyProtection="1">
      <alignment vertical="top" shrinkToFit="1"/>
      <protection/>
    </xf>
    <xf numFmtId="0" fontId="4" fillId="0" borderId="58" xfId="0" applyFont="1" applyBorder="1" applyAlignment="1">
      <alignment vertical="top" shrinkToFit="1"/>
    </xf>
    <xf numFmtId="0" fontId="4" fillId="0" borderId="58" xfId="0" applyFont="1" applyFill="1" applyBorder="1" applyAlignment="1">
      <alignment horizontal="left" vertical="top" wrapText="1"/>
    </xf>
    <xf numFmtId="194" fontId="21" fillId="0" borderId="58" xfId="0" applyNumberFormat="1" applyFont="1" applyFill="1" applyBorder="1" applyAlignment="1">
      <alignment vertical="top" shrinkToFit="1"/>
    </xf>
    <xf numFmtId="191" fontId="4" fillId="0" borderId="14" xfId="40" applyFont="1" applyFill="1" applyBorder="1" applyAlignment="1" applyProtection="1">
      <alignment horizontal="right" vertical="top" shrinkToFit="1"/>
      <protection/>
    </xf>
    <xf numFmtId="0" fontId="21" fillId="0" borderId="60" xfId="51" applyFont="1" applyFill="1" applyBorder="1" applyAlignment="1">
      <alignment vertical="top" wrapText="1"/>
      <protection/>
    </xf>
    <xf numFmtId="0" fontId="21" fillId="0" borderId="61" xfId="0" applyFont="1" applyFill="1" applyBorder="1" applyAlignment="1">
      <alignment horizontal="left" vertical="top" wrapText="1"/>
    </xf>
    <xf numFmtId="0" fontId="21" fillId="25" borderId="39" xfId="51" applyFont="1" applyFill="1" applyBorder="1" applyAlignment="1">
      <alignment vertical="top" wrapText="1" shrinkToFit="1"/>
      <protection/>
    </xf>
    <xf numFmtId="4" fontId="4" fillId="0" borderId="14" xfId="40" applyNumberFormat="1" applyFont="1" applyFill="1" applyBorder="1" applyAlignment="1" applyProtection="1">
      <alignment vertical="top" shrinkToFit="1"/>
      <protection/>
    </xf>
    <xf numFmtId="4" fontId="4" fillId="0" borderId="14" xfId="40" applyNumberFormat="1" applyFont="1" applyFill="1" applyBorder="1" applyAlignment="1" applyProtection="1">
      <alignment horizontal="center" vertical="top" shrinkToFit="1"/>
      <protection/>
    </xf>
    <xf numFmtId="4" fontId="4" fillId="0" borderId="21" xfId="40" applyNumberFormat="1" applyFont="1" applyFill="1" applyBorder="1" applyAlignment="1" applyProtection="1">
      <alignment vertical="top" shrinkToFit="1"/>
      <protection/>
    </xf>
    <xf numFmtId="4" fontId="4" fillId="0" borderId="14" xfId="40" applyNumberFormat="1" applyFont="1" applyFill="1" applyBorder="1" applyAlignment="1">
      <alignment vertical="top" shrinkToFit="1"/>
    </xf>
    <xf numFmtId="4" fontId="4" fillId="0" borderId="14" xfId="0" applyNumberFormat="1" applyFont="1" applyFill="1" applyBorder="1" applyAlignment="1">
      <alignment horizontal="center" vertical="top" shrinkToFit="1"/>
    </xf>
    <xf numFmtId="4" fontId="4" fillId="0" borderId="62" xfId="0" applyNumberFormat="1" applyFont="1" applyFill="1" applyBorder="1" applyAlignment="1">
      <alignment vertical="top" shrinkToFit="1"/>
    </xf>
    <xf numFmtId="4" fontId="4" fillId="0" borderId="63" xfId="0" applyNumberFormat="1" applyFont="1" applyFill="1" applyBorder="1" applyAlignment="1">
      <alignment vertical="top" shrinkToFit="1"/>
    </xf>
    <xf numFmtId="0" fontId="4" fillId="0" borderId="53" xfId="0" applyFont="1" applyFill="1" applyBorder="1" applyAlignment="1">
      <alignment vertical="top"/>
    </xf>
    <xf numFmtId="4" fontId="6" fillId="0" borderId="54" xfId="0" applyNumberFormat="1" applyFont="1" applyFill="1" applyBorder="1" applyAlignment="1">
      <alignment horizontal="center" vertical="top" shrinkToFit="1"/>
    </xf>
    <xf numFmtId="4" fontId="4" fillId="0" borderId="21" xfId="40" applyNumberFormat="1" applyFont="1" applyFill="1" applyBorder="1" applyAlignment="1">
      <alignment vertical="top" shrinkToFit="1"/>
    </xf>
    <xf numFmtId="4" fontId="4" fillId="0" borderId="64" xfId="40" applyNumberFormat="1" applyFont="1" applyFill="1" applyBorder="1" applyAlignment="1">
      <alignment vertical="top" shrinkToFit="1"/>
    </xf>
    <xf numFmtId="4" fontId="4" fillId="0" borderId="34" xfId="0" applyNumberFormat="1" applyFont="1" applyFill="1" applyBorder="1" applyAlignment="1">
      <alignment vertical="top" shrinkToFit="1"/>
    </xf>
    <xf numFmtId="191" fontId="4" fillId="0" borderId="10" xfId="40" applyFont="1" applyFill="1" applyBorder="1" applyAlignment="1">
      <alignment vertical="top" shrinkToFit="1"/>
    </xf>
    <xf numFmtId="0" fontId="21" fillId="0" borderId="65" xfId="52" applyFont="1" applyFill="1" applyBorder="1" applyAlignment="1">
      <alignment vertical="top" wrapText="1"/>
      <protection/>
    </xf>
    <xf numFmtId="4" fontId="4" fillId="0" borderId="14" xfId="0" applyNumberFormat="1" applyFont="1" applyFill="1" applyBorder="1" applyAlignment="1">
      <alignment vertical="top" shrinkToFit="1"/>
    </xf>
    <xf numFmtId="4" fontId="4" fillId="0" borderId="10" xfId="0" applyNumberFormat="1" applyFont="1" applyFill="1" applyBorder="1" applyAlignment="1">
      <alignment vertical="top" shrinkToFit="1"/>
    </xf>
    <xf numFmtId="4" fontId="4" fillId="0" borderId="22" xfId="0" applyNumberFormat="1" applyFont="1" applyFill="1" applyBorder="1" applyAlignment="1">
      <alignment horizontal="center" vertical="top" shrinkToFit="1"/>
    </xf>
    <xf numFmtId="4" fontId="4" fillId="0" borderId="14" xfId="40" applyNumberFormat="1" applyFont="1" applyFill="1" applyBorder="1" applyAlignment="1">
      <alignment horizontal="center" vertical="top" shrinkToFit="1"/>
    </xf>
    <xf numFmtId="0" fontId="4" fillId="0" borderId="16" xfId="0" applyFont="1" applyFill="1" applyBorder="1" applyAlignment="1">
      <alignment vertical="top"/>
    </xf>
    <xf numFmtId="0" fontId="11" fillId="0" borderId="17" xfId="0" applyFont="1" applyFill="1" applyBorder="1" applyAlignment="1">
      <alignment vertical="top" wrapText="1"/>
    </xf>
    <xf numFmtId="4" fontId="11" fillId="0" borderId="17" xfId="0" applyNumberFormat="1" applyFont="1" applyFill="1" applyBorder="1" applyAlignment="1">
      <alignment horizontal="right" vertical="top" wrapText="1" shrinkToFit="1"/>
    </xf>
    <xf numFmtId="0" fontId="11" fillId="0" borderId="17" xfId="0" applyFont="1" applyFill="1" applyBorder="1" applyAlignment="1">
      <alignment horizontal="center" vertical="top" wrapText="1" shrinkToFit="1"/>
    </xf>
    <xf numFmtId="4" fontId="11" fillId="0" borderId="17" xfId="0" applyNumberFormat="1" applyFont="1" applyFill="1" applyBorder="1" applyAlignment="1">
      <alignment vertical="top" wrapText="1" shrinkToFit="1"/>
    </xf>
    <xf numFmtId="0" fontId="11" fillId="0" borderId="35" xfId="0" applyFont="1" applyFill="1" applyBorder="1" applyAlignment="1">
      <alignment horizontal="center" vertical="top" shrinkToFit="1"/>
    </xf>
    <xf numFmtId="194" fontId="4" fillId="0" borderId="45" xfId="0" applyNumberFormat="1" applyFont="1" applyFill="1" applyBorder="1" applyAlignment="1">
      <alignment vertical="top" shrinkToFit="1"/>
    </xf>
    <xf numFmtId="0" fontId="11" fillId="0" borderId="12" xfId="0" applyFont="1" applyFill="1" applyBorder="1" applyAlignment="1">
      <alignment vertical="top" wrapText="1"/>
    </xf>
    <xf numFmtId="4" fontId="11" fillId="0" borderId="12" xfId="0" applyNumberFormat="1" applyFont="1" applyFill="1" applyBorder="1" applyAlignment="1">
      <alignment horizontal="right" vertical="top" wrapText="1" shrinkToFit="1"/>
    </xf>
    <xf numFmtId="0" fontId="11" fillId="0" borderId="12" xfId="0" applyFont="1" applyFill="1" applyBorder="1" applyAlignment="1">
      <alignment horizontal="center" vertical="top" wrapText="1" shrinkToFit="1"/>
    </xf>
    <xf numFmtId="4" fontId="11" fillId="0" borderId="12" xfId="0" applyNumberFormat="1" applyFont="1" applyFill="1" applyBorder="1" applyAlignment="1">
      <alignment vertical="top" wrapText="1" shrinkToFit="1"/>
    </xf>
    <xf numFmtId="194" fontId="4" fillId="0" borderId="55" xfId="0" applyNumberFormat="1" applyFont="1" applyFill="1" applyBorder="1" applyAlignment="1">
      <alignment vertical="top" shrinkToFit="1"/>
    </xf>
    <xf numFmtId="4" fontId="11" fillId="0" borderId="58" xfId="0" applyNumberFormat="1" applyFont="1" applyFill="1" applyBorder="1" applyAlignment="1">
      <alignment horizontal="right" vertical="top" wrapText="1" shrinkToFit="1"/>
    </xf>
    <xf numFmtId="0" fontId="11" fillId="0" borderId="58" xfId="0" applyFont="1" applyFill="1" applyBorder="1" applyAlignment="1">
      <alignment horizontal="center" vertical="top" wrapText="1" shrinkToFit="1"/>
    </xf>
    <xf numFmtId="4" fontId="11" fillId="0" borderId="58" xfId="0" applyNumberFormat="1" applyFont="1" applyFill="1" applyBorder="1" applyAlignment="1">
      <alignment vertical="top" wrapText="1" shrinkToFit="1"/>
    </xf>
    <xf numFmtId="194" fontId="4" fillId="0" borderId="58" xfId="0" applyNumberFormat="1" applyFont="1" applyFill="1" applyBorder="1" applyAlignment="1">
      <alignment vertical="top" shrinkToFit="1"/>
    </xf>
    <xf numFmtId="191" fontId="4" fillId="0" borderId="35" xfId="40" applyFont="1" applyFill="1" applyBorder="1" applyAlignment="1" applyProtection="1">
      <alignment horizontal="center" vertical="top" shrinkToFit="1"/>
      <protection/>
    </xf>
    <xf numFmtId="0" fontId="4" fillId="0" borderId="57" xfId="0" applyFont="1" applyFill="1" applyBorder="1" applyAlignment="1">
      <alignment vertical="top"/>
    </xf>
    <xf numFmtId="0" fontId="11" fillId="0" borderId="57" xfId="0" applyFont="1" applyFill="1" applyBorder="1" applyAlignment="1">
      <alignment vertical="top" wrapText="1"/>
    </xf>
    <xf numFmtId="4" fontId="11" fillId="0" borderId="57" xfId="0" applyNumberFormat="1" applyFont="1" applyFill="1" applyBorder="1" applyAlignment="1">
      <alignment horizontal="right" vertical="top" wrapText="1" shrinkToFit="1"/>
    </xf>
    <xf numFmtId="0" fontId="11" fillId="0" borderId="57" xfId="0" applyFont="1" applyFill="1" applyBorder="1" applyAlignment="1">
      <alignment horizontal="center" vertical="top" wrapText="1" shrinkToFit="1"/>
    </xf>
    <xf numFmtId="4" fontId="11" fillId="0" borderId="57" xfId="0" applyNumberFormat="1" applyFont="1" applyFill="1" applyBorder="1" applyAlignment="1">
      <alignment vertical="top" wrapText="1" shrinkToFit="1"/>
    </xf>
    <xf numFmtId="191" fontId="4" fillId="0" borderId="57" xfId="40" applyFont="1" applyFill="1" applyBorder="1" applyAlignment="1" applyProtection="1">
      <alignment vertical="top" shrinkToFit="1"/>
      <protection/>
    </xf>
    <xf numFmtId="191" fontId="4" fillId="0" borderId="57" xfId="40" applyFont="1" applyFill="1" applyBorder="1" applyAlignment="1">
      <alignment vertical="top" shrinkToFit="1"/>
    </xf>
    <xf numFmtId="0" fontId="11" fillId="0" borderId="57" xfId="0" applyFont="1" applyFill="1" applyBorder="1" applyAlignment="1">
      <alignment horizontal="center" vertical="top" shrinkToFit="1"/>
    </xf>
    <xf numFmtId="194" fontId="4" fillId="0" borderId="57" xfId="0" applyNumberFormat="1" applyFont="1" applyFill="1" applyBorder="1" applyAlignment="1">
      <alignment vertical="top" shrinkToFit="1"/>
    </xf>
    <xf numFmtId="194" fontId="11" fillId="0" borderId="33" xfId="52" applyNumberFormat="1" applyFont="1" applyFill="1" applyBorder="1" applyAlignment="1">
      <alignment vertical="top"/>
      <protection/>
    </xf>
    <xf numFmtId="2" fontId="21" fillId="0" borderId="32" xfId="52" applyNumberFormat="1" applyFont="1" applyFill="1" applyBorder="1" applyAlignment="1">
      <alignment vertical="top" wrapText="1"/>
      <protection/>
    </xf>
    <xf numFmtId="0" fontId="10" fillId="0" borderId="0" xfId="0" applyFont="1" applyAlignment="1">
      <alignment horizontal="center" vertical="center" wrapText="1"/>
    </xf>
    <xf numFmtId="0" fontId="10" fillId="0" borderId="30" xfId="0" applyFont="1" applyBorder="1" applyAlignment="1">
      <alignment horizontal="left" vertical="center" wrapText="1"/>
    </xf>
    <xf numFmtId="0" fontId="19" fillId="0" borderId="0" xfId="52" applyFont="1" applyAlignment="1">
      <alignment horizontal="left" vertical="center" wrapText="1"/>
      <protection/>
    </xf>
    <xf numFmtId="0" fontId="10" fillId="4" borderId="40" xfId="0" applyFont="1" applyFill="1" applyBorder="1" applyAlignment="1">
      <alignment horizontal="center" vertical="center"/>
    </xf>
    <xf numFmtId="0" fontId="10" fillId="4" borderId="47" xfId="0" applyFont="1" applyFill="1" applyBorder="1" applyAlignment="1">
      <alignment horizontal="center" vertical="center"/>
    </xf>
    <xf numFmtId="0" fontId="10" fillId="0" borderId="0" xfId="51" applyFont="1" applyAlignment="1">
      <alignment horizontal="center" vertical="center"/>
      <protection/>
    </xf>
    <xf numFmtId="0" fontId="10" fillId="0" borderId="30" xfId="51" applyFont="1" applyBorder="1" applyAlignment="1">
      <alignment horizontal="left" vertical="center" wrapText="1"/>
      <protection/>
    </xf>
    <xf numFmtId="0" fontId="19" fillId="4" borderId="36" xfId="0" applyFont="1" applyFill="1" applyBorder="1" applyAlignment="1">
      <alignment horizontal="center" vertical="center"/>
    </xf>
    <xf numFmtId="0" fontId="20" fillId="4" borderId="47" xfId="0" applyFont="1" applyFill="1" applyBorder="1" applyAlignment="1">
      <alignment horizontal="center" vertical="center"/>
    </xf>
    <xf numFmtId="0" fontId="20" fillId="4" borderId="40" xfId="0" applyFont="1" applyFill="1" applyBorder="1" applyAlignment="1">
      <alignment horizontal="center" vertical="center"/>
    </xf>
    <xf numFmtId="0" fontId="19" fillId="18" borderId="36" xfId="0" applyFont="1" applyFill="1" applyBorder="1" applyAlignment="1">
      <alignment horizontal="center" vertical="center"/>
    </xf>
    <xf numFmtId="0" fontId="20" fillId="18" borderId="47" xfId="0" applyFont="1" applyFill="1" applyBorder="1" applyAlignment="1">
      <alignment horizontal="center" vertical="center"/>
    </xf>
    <xf numFmtId="0" fontId="20" fillId="18" borderId="40" xfId="0" applyFont="1" applyFill="1" applyBorder="1" applyAlignment="1">
      <alignment horizontal="center" vertical="center"/>
    </xf>
    <xf numFmtId="0" fontId="10" fillId="0" borderId="30" xfId="0" applyFont="1" applyBorder="1" applyAlignment="1">
      <alignment horizontal="right" vertical="center" wrapText="1"/>
    </xf>
    <xf numFmtId="0" fontId="22" fillId="0" borderId="30" xfId="0" applyFont="1" applyBorder="1" applyAlignment="1">
      <alignment horizontal="right" vertical="center"/>
    </xf>
    <xf numFmtId="0" fontId="19" fillId="16" borderId="36" xfId="51" applyFont="1" applyFill="1" applyBorder="1" applyAlignment="1">
      <alignment horizontal="right" vertical="top" wrapText="1" shrinkToFit="1"/>
      <protection/>
    </xf>
    <xf numFmtId="0" fontId="19" fillId="16" borderId="40" xfId="51" applyFont="1" applyFill="1" applyBorder="1" applyAlignment="1">
      <alignment horizontal="right" vertical="top" wrapText="1" shrinkToFit="1"/>
      <protection/>
    </xf>
    <xf numFmtId="0" fontId="19" fillId="0" borderId="0" xfId="51" applyFont="1" applyAlignment="1">
      <alignment horizontal="left"/>
      <protection/>
    </xf>
    <xf numFmtId="0" fontId="19" fillId="0" borderId="30" xfId="51" applyFont="1" applyBorder="1" applyAlignment="1">
      <alignment horizontal="left" vertical="center" wrapText="1"/>
      <protection/>
    </xf>
    <xf numFmtId="0" fontId="19" fillId="0" borderId="30" xfId="52" applyFont="1" applyBorder="1" applyAlignment="1">
      <alignment horizontal="right" vertical="center" wrapText="1"/>
      <protection/>
    </xf>
    <xf numFmtId="0" fontId="21" fillId="0" borderId="30" xfId="52" applyFont="1" applyBorder="1">
      <alignment/>
      <protection/>
    </xf>
    <xf numFmtId="0" fontId="19" fillId="0" borderId="36" xfId="51" applyFont="1" applyFill="1" applyBorder="1" applyAlignment="1">
      <alignment horizontal="center" vertical="top" wrapText="1"/>
      <protection/>
    </xf>
    <xf numFmtId="0" fontId="19" fillId="0" borderId="40" xfId="52" applyFont="1" applyBorder="1" applyAlignment="1">
      <alignment horizontal="center" vertical="top"/>
      <protection/>
    </xf>
    <xf numFmtId="0" fontId="19" fillId="0" borderId="30" xfId="0" applyFont="1" applyBorder="1" applyAlignment="1">
      <alignment horizontal="right" vertical="center" wrapText="1"/>
    </xf>
    <xf numFmtId="0" fontId="21" fillId="0" borderId="30" xfId="0" applyFont="1" applyBorder="1" applyAlignment="1">
      <alignment horizontal="right" vertical="center"/>
    </xf>
    <xf numFmtId="0" fontId="19" fillId="4" borderId="47" xfId="0" applyFont="1" applyFill="1" applyBorder="1" applyAlignment="1">
      <alignment horizontal="center" vertical="center"/>
    </xf>
    <xf numFmtId="0" fontId="19" fillId="4" borderId="40" xfId="0" applyFont="1" applyFill="1" applyBorder="1" applyAlignment="1">
      <alignment horizontal="center" vertical="center"/>
    </xf>
    <xf numFmtId="0" fontId="19" fillId="16" borderId="36" xfId="51" applyFont="1" applyFill="1" applyBorder="1" applyAlignment="1">
      <alignment horizontal="center" vertical="top" wrapText="1"/>
      <protection/>
    </xf>
    <xf numFmtId="0" fontId="19" fillId="16" borderId="40" xfId="52" applyFont="1" applyFill="1" applyBorder="1" applyAlignment="1">
      <alignment horizontal="center"/>
      <protection/>
    </xf>
    <xf numFmtId="0" fontId="10" fillId="18" borderId="22"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36" xfId="0" applyFont="1" applyFill="1" applyBorder="1" applyAlignment="1">
      <alignment horizontal="center" vertical="center"/>
    </xf>
    <xf numFmtId="0" fontId="27" fillId="0" borderId="0" xfId="52" applyFont="1" applyFill="1" applyBorder="1" applyAlignment="1">
      <alignment horizontal="center" vertical="top"/>
      <protection/>
    </xf>
    <xf numFmtId="0" fontId="21" fillId="0" borderId="36" xfId="52" applyFont="1" applyFill="1" applyBorder="1" applyAlignment="1">
      <alignment horizontal="center" vertical="center"/>
      <protection/>
    </xf>
    <xf numFmtId="0" fontId="21" fillId="0" borderId="47" xfId="52" applyFont="1" applyFill="1" applyBorder="1" applyAlignment="1">
      <alignment horizontal="center" vertical="center"/>
      <protection/>
    </xf>
    <xf numFmtId="0" fontId="21" fillId="0" borderId="40" xfId="52" applyFont="1" applyFill="1" applyBorder="1" applyAlignment="1">
      <alignment horizontal="center" vertical="center"/>
      <protection/>
    </xf>
    <xf numFmtId="0" fontId="19" fillId="0" borderId="0" xfId="0" applyFont="1" applyBorder="1" applyAlignment="1">
      <alignment horizontal="center" vertical="center"/>
    </xf>
    <xf numFmtId="0" fontId="6" fillId="0" borderId="30" xfId="0" applyFont="1" applyBorder="1" applyAlignment="1">
      <alignment horizontal="right" vertical="top"/>
    </xf>
    <xf numFmtId="0" fontId="19" fillId="0" borderId="30" xfId="52" applyFont="1" applyBorder="1" applyAlignment="1">
      <alignment horizontal="left" vertical="center"/>
      <protection/>
    </xf>
    <xf numFmtId="0" fontId="19" fillId="0" borderId="30" xfId="0" applyFont="1" applyBorder="1" applyAlignment="1">
      <alignment horizontal="right" vertical="top"/>
    </xf>
    <xf numFmtId="0" fontId="19" fillId="0" borderId="0" xfId="52" applyFont="1" applyAlignment="1">
      <alignment horizontal="left" vertical="top"/>
      <protection/>
    </xf>
    <xf numFmtId="0" fontId="19" fillId="0" borderId="30" xfId="52" applyFont="1" applyFill="1" applyBorder="1" applyAlignment="1">
      <alignment horizontal="right" vertical="center" wrapText="1"/>
      <protection/>
    </xf>
    <xf numFmtId="0" fontId="21" fillId="0" borderId="22" xfId="52" applyFont="1" applyFill="1" applyBorder="1" applyAlignment="1">
      <alignment horizontal="center" vertical="center"/>
      <protection/>
    </xf>
    <xf numFmtId="0" fontId="19" fillId="0" borderId="0" xfId="52" applyFont="1" applyFill="1" applyAlignment="1">
      <alignment horizontal="left" vertical="center"/>
      <protection/>
    </xf>
    <xf numFmtId="0" fontId="19" fillId="0" borderId="30" xfId="52" applyFont="1" applyFill="1" applyBorder="1" applyAlignment="1">
      <alignment horizontal="left" vertical="center"/>
      <protection/>
    </xf>
    <xf numFmtId="0" fontId="10" fillId="0" borderId="0" xfId="36" applyFont="1" applyFill="1" applyAlignment="1">
      <alignment horizontal="center" vertical="top" wrapText="1"/>
      <protection/>
    </xf>
    <xf numFmtId="0" fontId="10" fillId="0" borderId="0" xfId="36" applyFont="1" applyFill="1" applyAlignment="1">
      <alignment horizontal="center" vertical="top"/>
      <protection/>
    </xf>
    <xf numFmtId="0" fontId="19" fillId="16" borderId="66" xfId="36" applyFont="1" applyFill="1" applyBorder="1" applyAlignment="1">
      <alignment horizontal="center" vertical="top" wrapText="1"/>
      <protection/>
    </xf>
    <xf numFmtId="0" fontId="19" fillId="16" borderId="57" xfId="36" applyFont="1" applyFill="1" applyBorder="1" applyAlignment="1">
      <alignment horizontal="center" vertical="top" wrapText="1"/>
      <protection/>
    </xf>
    <xf numFmtId="0" fontId="19" fillId="16" borderId="67" xfId="36" applyFont="1" applyFill="1" applyBorder="1" applyAlignment="1">
      <alignment horizontal="center" vertical="top" wrapText="1"/>
      <protection/>
    </xf>
    <xf numFmtId="0" fontId="19" fillId="25" borderId="45" xfId="36" applyFont="1" applyFill="1" applyBorder="1" applyAlignment="1">
      <alignment horizontal="center" vertical="top" wrapText="1"/>
      <protection/>
    </xf>
    <xf numFmtId="0" fontId="19" fillId="25" borderId="55" xfId="36" applyFont="1" applyFill="1" applyBorder="1" applyAlignment="1">
      <alignment horizontal="center" vertical="top" wrapText="1"/>
      <protection/>
    </xf>
    <xf numFmtId="0" fontId="6" fillId="18" borderId="14" xfId="0" applyFont="1" applyFill="1" applyBorder="1" applyAlignment="1">
      <alignment horizontal="center" vertical="top" wrapText="1"/>
    </xf>
    <xf numFmtId="0" fontId="6" fillId="4" borderId="68"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29" xfId="0" applyFont="1" applyFill="1" applyBorder="1" applyAlignment="1">
      <alignment horizontal="center" vertical="top"/>
    </xf>
    <xf numFmtId="0" fontId="6" fillId="4" borderId="31" xfId="0" applyFont="1" applyFill="1" applyBorder="1" applyAlignment="1">
      <alignment horizontal="center" vertical="top"/>
    </xf>
    <xf numFmtId="0" fontId="6" fillId="4" borderId="69" xfId="0" applyFont="1" applyFill="1" applyBorder="1" applyAlignment="1">
      <alignment horizontal="center" vertical="top"/>
    </xf>
    <xf numFmtId="0" fontId="6" fillId="4" borderId="23" xfId="0" applyFont="1" applyFill="1" applyBorder="1" applyAlignment="1">
      <alignment horizontal="center" vertical="top"/>
    </xf>
    <xf numFmtId="0" fontId="6" fillId="4" borderId="12" xfId="0" applyFont="1" applyFill="1" applyBorder="1" applyAlignment="1">
      <alignment horizontal="center" vertical="top"/>
    </xf>
    <xf numFmtId="0" fontId="6" fillId="4" borderId="36" xfId="0" applyFont="1" applyFill="1" applyBorder="1" applyAlignment="1">
      <alignment horizontal="center"/>
    </xf>
    <xf numFmtId="0" fontId="6" fillId="4" borderId="47" xfId="0" applyFont="1" applyFill="1" applyBorder="1" applyAlignment="1">
      <alignment horizontal="center"/>
    </xf>
    <xf numFmtId="0" fontId="6" fillId="4" borderId="40" xfId="0" applyFont="1" applyFill="1" applyBorder="1" applyAlignment="1">
      <alignment horizontal="center"/>
    </xf>
    <xf numFmtId="0" fontId="6" fillId="4" borderId="70" xfId="0" applyFont="1" applyFill="1" applyBorder="1" applyAlignment="1">
      <alignment horizontal="center" vertical="top"/>
    </xf>
    <xf numFmtId="0" fontId="6" fillId="4" borderId="71" xfId="0" applyFont="1" applyFill="1" applyBorder="1" applyAlignment="1">
      <alignment horizontal="center" vertical="top"/>
    </xf>
    <xf numFmtId="0" fontId="6" fillId="4" borderId="11" xfId="0" applyFont="1" applyFill="1" applyBorder="1" applyAlignment="1">
      <alignment horizontal="center" vertical="top"/>
    </xf>
    <xf numFmtId="0" fontId="6" fillId="4" borderId="14" xfId="0" applyFont="1" applyFill="1" applyBorder="1" applyAlignment="1">
      <alignment horizontal="center" vertical="top" wrapText="1"/>
    </xf>
    <xf numFmtId="0" fontId="6" fillId="0" borderId="68" xfId="0" applyFont="1" applyBorder="1" applyAlignment="1">
      <alignment horizontal="center" vertical="top" wrapText="1"/>
    </xf>
    <xf numFmtId="0" fontId="6" fillId="0" borderId="13" xfId="0" applyFont="1" applyBorder="1" applyAlignment="1">
      <alignment horizontal="center" vertical="top" wrapText="1"/>
    </xf>
    <xf numFmtId="0" fontId="6" fillId="18" borderId="47" xfId="0" applyFont="1" applyFill="1" applyBorder="1" applyAlignment="1">
      <alignment horizontal="center"/>
    </xf>
    <xf numFmtId="0" fontId="6" fillId="18" borderId="40" xfId="0" applyFont="1" applyFill="1" applyBorder="1" applyAlignment="1">
      <alignment horizontal="center"/>
    </xf>
    <xf numFmtId="0" fontId="6" fillId="18" borderId="30" xfId="0" applyFont="1" applyFill="1" applyBorder="1" applyAlignment="1">
      <alignment horizontal="center" vertical="top"/>
    </xf>
    <xf numFmtId="0" fontId="6" fillId="18" borderId="31" xfId="0" applyFont="1" applyFill="1" applyBorder="1" applyAlignment="1">
      <alignment horizontal="center" vertical="top"/>
    </xf>
    <xf numFmtId="0" fontId="6" fillId="18" borderId="69" xfId="0" applyFont="1" applyFill="1" applyBorder="1" applyAlignment="1">
      <alignment horizontal="center" vertical="top"/>
    </xf>
    <xf numFmtId="0" fontId="6" fillId="18" borderId="23" xfId="0" applyFont="1" applyFill="1" applyBorder="1" applyAlignment="1">
      <alignment horizontal="center" vertical="top"/>
    </xf>
    <xf numFmtId="0" fontId="6" fillId="18" borderId="12" xfId="0" applyFont="1" applyFill="1" applyBorder="1" applyAlignment="1">
      <alignment horizontal="center" vertical="top"/>
    </xf>
    <xf numFmtId="0" fontId="6" fillId="18" borderId="70" xfId="0" applyFont="1" applyFill="1" applyBorder="1" applyAlignment="1">
      <alignment horizontal="center" vertical="top"/>
    </xf>
    <xf numFmtId="0" fontId="6" fillId="18" borderId="68" xfId="0" applyFont="1" applyFill="1" applyBorder="1" applyAlignment="1">
      <alignment horizontal="center" vertical="top"/>
    </xf>
    <xf numFmtId="0" fontId="6" fillId="18" borderId="13" xfId="0" applyFont="1" applyFill="1" applyBorder="1" applyAlignment="1">
      <alignment horizontal="center" vertical="top"/>
    </xf>
    <xf numFmtId="0" fontId="6" fillId="18" borderId="12" xfId="0" applyFont="1" applyFill="1" applyBorder="1" applyAlignment="1">
      <alignment horizontal="center" vertical="top" wrapText="1"/>
    </xf>
    <xf numFmtId="0" fontId="6" fillId="18" borderId="15" xfId="0" applyFont="1" applyFill="1" applyBorder="1" applyAlignment="1">
      <alignment horizontal="center" vertical="top" wrapText="1"/>
    </xf>
    <xf numFmtId="0" fontId="6" fillId="18" borderId="68" xfId="0" applyFont="1" applyFill="1" applyBorder="1" applyAlignment="1">
      <alignment horizontal="center" vertical="top" wrapText="1"/>
    </xf>
    <xf numFmtId="0" fontId="6" fillId="18" borderId="13" xfId="0" applyFont="1" applyFill="1" applyBorder="1" applyAlignment="1">
      <alignment horizontal="center" vertical="top" wrapText="1"/>
    </xf>
    <xf numFmtId="0" fontId="10" fillId="0" borderId="0" xfId="52" applyFont="1" applyFill="1" applyAlignment="1">
      <alignment horizontal="left" vertical="top"/>
      <protection/>
    </xf>
    <xf numFmtId="0" fontId="10" fillId="0" borderId="30" xfId="52" applyFont="1" applyBorder="1" applyAlignment="1">
      <alignment horizontal="right" vertical="top" wrapText="1"/>
      <protection/>
    </xf>
    <xf numFmtId="0" fontId="21" fillId="0" borderId="66" xfId="52" applyFont="1" applyFill="1" applyBorder="1" applyAlignment="1">
      <alignment horizontal="center" vertical="top" wrapText="1"/>
      <protection/>
    </xf>
    <xf numFmtId="0" fontId="21" fillId="0" borderId="57" xfId="52" applyFont="1" applyFill="1" applyBorder="1" applyAlignment="1">
      <alignment horizontal="center" vertical="top" wrapText="1"/>
      <protection/>
    </xf>
    <xf numFmtId="0" fontId="21" fillId="0" borderId="67" xfId="52" applyFont="1" applyFill="1" applyBorder="1" applyAlignment="1">
      <alignment horizontal="center" vertical="top" wrapText="1"/>
      <protection/>
    </xf>
    <xf numFmtId="0" fontId="10" fillId="0" borderId="0" xfId="52" applyFont="1" applyAlignment="1">
      <alignment horizontal="center" vertical="center"/>
      <protection/>
    </xf>
    <xf numFmtId="0" fontId="11" fillId="0" borderId="45" xfId="52" applyFont="1" applyBorder="1" applyAlignment="1">
      <alignment horizontal="center" vertical="top"/>
      <protection/>
    </xf>
    <xf numFmtId="0" fontId="11" fillId="0" borderId="55" xfId="52" applyFont="1" applyBorder="1" applyAlignment="1">
      <alignment horizontal="center" vertical="top"/>
      <protection/>
    </xf>
    <xf numFmtId="0" fontId="11" fillId="0" borderId="22" xfId="52" applyFont="1" applyBorder="1" applyAlignment="1">
      <alignment horizontal="center" vertical="center"/>
      <protection/>
    </xf>
    <xf numFmtId="0" fontId="10" fillId="0" borderId="30" xfId="52" applyFont="1" applyBorder="1" applyAlignment="1">
      <alignment horizontal="right" vertical="center" wrapText="1"/>
      <protection/>
    </xf>
    <xf numFmtId="0" fontId="10" fillId="0" borderId="0" xfId="52" applyFont="1" applyAlignment="1">
      <alignment horizontal="left" vertical="center"/>
      <protection/>
    </xf>
  </cellXfs>
  <cellStyles count="56">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Comma 2" xfId="33"/>
    <cellStyle name="Comma 3" xfId="34"/>
    <cellStyle name="Normal 2" xfId="35"/>
    <cellStyle name="Normal 3" xfId="36"/>
    <cellStyle name="การคำนวณ" xfId="37"/>
    <cellStyle name="ข้อความเตือน" xfId="38"/>
    <cellStyle name="ข้อความอธิบาย" xfId="39"/>
    <cellStyle name="Comma" xfId="40"/>
    <cellStyle name="Comma [0]" xfId="41"/>
    <cellStyle name="เครื่องหมายจุลภาค 2" xfId="42"/>
    <cellStyle name="เครื่องหมายจุลภาค_6 ตารางคำนวณต้นทุนปี 51 (แก้ไขศูนย์ต้นทุนแล้ว)" xfId="43"/>
    <cellStyle name="เครื่องหมายจุลภาค_รายงานเปรียบเทียบต้นทุน ปี 53-54 ตารางที่ 1-12 ของ อย. (ส่ง 3 หง)" xfId="44"/>
    <cellStyle name="Currency" xfId="45"/>
    <cellStyle name="Currency [0]" xfId="46"/>
    <cellStyle name="ชื่อเรื่อง" xfId="47"/>
    <cellStyle name="เซลล์ตรวจสอบ" xfId="48"/>
    <cellStyle name="เซลล์ที่มีการเชื่อมโยง" xfId="49"/>
    <cellStyle name="ดี" xfId="50"/>
    <cellStyle name="ปกติ 2" xfId="51"/>
    <cellStyle name="ปกติ_รายงานเปรียบเทียบต้นทุน ปี 53-54 ตารางที่ 1-12 ของ อย. (ส่ง 3 หง)" xfId="52"/>
    <cellStyle name="ป้อนค่า" xfId="53"/>
    <cellStyle name="ปานกลาง" xfId="54"/>
    <cellStyle name="Percent" xfId="55"/>
    <cellStyle name="ผลรวม" xfId="56"/>
    <cellStyle name="แย่" xfId="57"/>
    <cellStyle name="ส่วนที่ถูกเน้น1" xfId="58"/>
    <cellStyle name="ส่วนที่ถูกเน้น2" xfId="59"/>
    <cellStyle name="ส่วนที่ถูกเน้น3" xfId="60"/>
    <cellStyle name="ส่วนที่ถูกเน้น4" xfId="61"/>
    <cellStyle name="ส่วนที่ถูกเน้น5" xfId="62"/>
    <cellStyle name="ส่วนที่ถูกเน้น6" xfId="63"/>
    <cellStyle name="แสดงผล" xfId="64"/>
    <cellStyle name="หมายเหตุ" xfId="65"/>
    <cellStyle name="หัวเรื่อง 1" xfId="66"/>
    <cellStyle name="หัวเรื่อง 2" xfId="67"/>
    <cellStyle name="หัวเรื่อง 3" xfId="68"/>
    <cellStyle name="หัวเรื่อง 4"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nit%20cost\&#3611;&#3637;&#3591;&#3610;%2053\&#3648;&#3611;&#3619;&#3637;&#3618;&#3610;&#3648;&#3607;&#3637;&#3618;&#3610;&#3605;&#3657;&#3609;&#3607;&#3640;&#3609;%20&#3611;&#3637;%2051-52\&#3629;&#3619;_&#3627;&#3609;&#3636;&#3591;_&#3605;&#3634;&#3619;&#3634;&#3591;%20&#3626;&#3656;&#3591;&#3585;&#3619;&#3617;&#3610;&#3633;&#3597;&#3594;&#3637;&#3585;&#3621;&#3634;&#3591;%20&#3611;&#3619;&#3632;&#3592;&#3635;&#3611;&#3637;%202553&#3586;&#3629;&#3591;%20&#3629;&#3618;.(&#3611;&#3637;%20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ตารางที่ 1 new"/>
      <sheetName val="ตารางที่1.1 new "/>
      <sheetName val="ตารางที่ 2 new"/>
      <sheetName val="ตารางที่ 3 new "/>
      <sheetName val="ตารางที่ 3.1"/>
      <sheetName val="ตารางที่ 3.2"/>
      <sheetName val="ตารางที่ 4 (กิจกรรมหลัก)"/>
      <sheetName val="ตารางที่  5 (ผลผลิตย่อย)"/>
      <sheetName val="ตารางที่ 5.1  เงินในงปม."/>
      <sheetName val="ตารางที่ 5.1  เงินนอก งปม."/>
      <sheetName val="ตารางที่ 5.1  งบกลาง"/>
      <sheetName val="ตารางที่ 5.1  ค่าเสื่อม"/>
      <sheetName val="ตารางที่ 6 (ผลผลิตหลั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A1:Y134"/>
  <sheetViews>
    <sheetView tabSelected="1" view="pageBreakPreview" zoomScale="75" zoomScaleNormal="80" zoomScaleSheetLayoutView="75" zoomScalePageLayoutView="0" workbookViewId="0" topLeftCell="A1">
      <pane ySplit="4" topLeftCell="BM5" activePane="bottomLeft" state="frozen"/>
      <selection pane="topLeft" activeCell="R55" sqref="R55"/>
      <selection pane="bottomLeft" activeCell="L104" sqref="L104"/>
    </sheetView>
  </sheetViews>
  <sheetFormatPr defaultColWidth="7.875" defaultRowHeight="14.25"/>
  <cols>
    <col min="1" max="1" width="3.00390625" style="1" customWidth="1"/>
    <col min="2" max="2" width="19.625" style="1" customWidth="1"/>
    <col min="3" max="8" width="11.875" style="28" customWidth="1"/>
    <col min="9" max="9" width="11.125" style="2" customWidth="1"/>
    <col min="10" max="10" width="10.625" style="1" customWidth="1"/>
    <col min="11" max="16" width="12.25390625" style="28" customWidth="1"/>
    <col min="17" max="17" width="12.375" style="2" customWidth="1"/>
    <col min="18" max="18" width="9.50390625" style="1" customWidth="1"/>
    <col min="19" max="21" width="7.375" style="51" customWidth="1"/>
    <col min="22" max="22" width="14.50390625" style="24" bestFit="1" customWidth="1"/>
    <col min="23" max="23" width="8.875" style="1" bestFit="1" customWidth="1"/>
    <col min="24" max="16384" width="7.875" style="1" customWidth="1"/>
  </cols>
  <sheetData>
    <row r="1" spans="1:21" ht="24">
      <c r="A1" s="406" t="s">
        <v>164</v>
      </c>
      <c r="B1" s="406"/>
      <c r="C1" s="406"/>
      <c r="D1" s="406"/>
      <c r="E1" s="406"/>
      <c r="F1" s="406"/>
      <c r="G1" s="406"/>
      <c r="H1" s="406"/>
      <c r="I1" s="406"/>
      <c r="J1" s="406"/>
      <c r="K1" s="406"/>
      <c r="L1" s="406"/>
      <c r="M1" s="406"/>
      <c r="N1" s="406"/>
      <c r="O1" s="406"/>
      <c r="P1" s="406"/>
      <c r="Q1" s="406"/>
      <c r="R1" s="406"/>
      <c r="S1" s="406"/>
      <c r="T1" s="406"/>
      <c r="U1" s="406"/>
    </row>
    <row r="2" spans="1:21" ht="24" customHeight="1">
      <c r="A2" s="407" t="s">
        <v>165</v>
      </c>
      <c r="B2" s="407"/>
      <c r="C2" s="407"/>
      <c r="D2" s="407"/>
      <c r="E2" s="407"/>
      <c r="F2" s="407"/>
      <c r="G2" s="407"/>
      <c r="H2" s="407"/>
      <c r="I2" s="407"/>
      <c r="J2" s="407"/>
      <c r="K2" s="407"/>
      <c r="L2" s="407"/>
      <c r="M2" s="407"/>
      <c r="N2" s="407"/>
      <c r="O2" s="407"/>
      <c r="P2" s="407"/>
      <c r="Q2" s="88"/>
      <c r="R2" s="47"/>
      <c r="S2" s="47"/>
      <c r="T2" s="414" t="s">
        <v>100</v>
      </c>
      <c r="U2" s="415"/>
    </row>
    <row r="3" spans="1:22" s="3" customFormat="1" ht="24">
      <c r="A3" s="43"/>
      <c r="B3" s="44" t="s">
        <v>51</v>
      </c>
      <c r="C3" s="411" t="s">
        <v>157</v>
      </c>
      <c r="D3" s="412"/>
      <c r="E3" s="412"/>
      <c r="F3" s="412"/>
      <c r="G3" s="412"/>
      <c r="H3" s="412"/>
      <c r="I3" s="412"/>
      <c r="J3" s="413"/>
      <c r="K3" s="408" t="s">
        <v>158</v>
      </c>
      <c r="L3" s="409"/>
      <c r="M3" s="409"/>
      <c r="N3" s="409"/>
      <c r="O3" s="409"/>
      <c r="P3" s="409"/>
      <c r="Q3" s="409"/>
      <c r="R3" s="410"/>
      <c r="S3" s="408" t="s">
        <v>159</v>
      </c>
      <c r="T3" s="409"/>
      <c r="U3" s="410"/>
      <c r="V3" s="45"/>
    </row>
    <row r="4" spans="1:22" s="3" customFormat="1" ht="152.25">
      <c r="A4" s="35"/>
      <c r="B4" s="58"/>
      <c r="C4" s="59" t="s">
        <v>101</v>
      </c>
      <c r="D4" s="60" t="s">
        <v>102</v>
      </c>
      <c r="E4" s="60" t="s">
        <v>103</v>
      </c>
      <c r="F4" s="60" t="s">
        <v>52</v>
      </c>
      <c r="G4" s="60" t="s">
        <v>53</v>
      </c>
      <c r="H4" s="60" t="s">
        <v>54</v>
      </c>
      <c r="I4" s="42" t="s">
        <v>55</v>
      </c>
      <c r="J4" s="42" t="s">
        <v>56</v>
      </c>
      <c r="K4" s="61" t="s">
        <v>101</v>
      </c>
      <c r="L4" s="62" t="s">
        <v>102</v>
      </c>
      <c r="M4" s="62" t="s">
        <v>103</v>
      </c>
      <c r="N4" s="62" t="s">
        <v>52</v>
      </c>
      <c r="O4" s="62" t="s">
        <v>53</v>
      </c>
      <c r="P4" s="62" t="s">
        <v>54</v>
      </c>
      <c r="Q4" s="36" t="s">
        <v>55</v>
      </c>
      <c r="R4" s="36" t="s">
        <v>56</v>
      </c>
      <c r="S4" s="54" t="s">
        <v>160</v>
      </c>
      <c r="T4" s="54" t="s">
        <v>161</v>
      </c>
      <c r="U4" s="54" t="s">
        <v>162</v>
      </c>
      <c r="V4" s="45"/>
    </row>
    <row r="5" spans="1:21" ht="24">
      <c r="A5" s="37"/>
      <c r="B5" s="46" t="s">
        <v>57</v>
      </c>
      <c r="C5" s="38"/>
      <c r="D5" s="38"/>
      <c r="E5" s="38"/>
      <c r="F5" s="38"/>
      <c r="G5" s="38"/>
      <c r="H5" s="39"/>
      <c r="I5" s="40"/>
      <c r="J5" s="41"/>
      <c r="K5" s="38"/>
      <c r="L5" s="38"/>
      <c r="M5" s="38"/>
      <c r="N5" s="38"/>
      <c r="O5" s="38"/>
      <c r="P5" s="39"/>
      <c r="Q5" s="40"/>
      <c r="R5" s="41"/>
      <c r="S5" s="48"/>
      <c r="T5" s="49"/>
      <c r="U5" s="50"/>
    </row>
    <row r="6" spans="1:21" ht="48">
      <c r="A6" s="4">
        <v>1</v>
      </c>
      <c r="B6" s="10" t="s">
        <v>324</v>
      </c>
      <c r="C6" s="122">
        <v>1280786.1</v>
      </c>
      <c r="D6" s="122">
        <v>0</v>
      </c>
      <c r="E6" s="122">
        <v>152900.43</v>
      </c>
      <c r="F6" s="122">
        <v>25300.56</v>
      </c>
      <c r="G6" s="122">
        <v>1458987.09</v>
      </c>
      <c r="H6" s="336">
        <v>873</v>
      </c>
      <c r="I6" s="9" t="s">
        <v>325</v>
      </c>
      <c r="J6" s="122">
        <f>G6/H6</f>
        <v>1671.2337800687287</v>
      </c>
      <c r="K6" s="122">
        <v>1547040.51</v>
      </c>
      <c r="L6" s="122">
        <v>35538.34</v>
      </c>
      <c r="M6" s="122">
        <v>165561.06</v>
      </c>
      <c r="N6" s="122">
        <v>113407.77</v>
      </c>
      <c r="O6" s="122">
        <v>1861547.68</v>
      </c>
      <c r="P6" s="336">
        <v>741</v>
      </c>
      <c r="Q6" s="9" t="s">
        <v>325</v>
      </c>
      <c r="R6" s="122">
        <f aca="true" t="shared" si="0" ref="R6:R37">O6/P6</f>
        <v>2512.2100944669364</v>
      </c>
      <c r="S6" s="52">
        <f>((O6-G6)*100)/G6</f>
        <v>27.591785613401132</v>
      </c>
      <c r="T6" s="52">
        <f>((P6-H6)*100)/H6</f>
        <v>-15.120274914089347</v>
      </c>
      <c r="U6" s="52">
        <f>((R6-J6)*100)/J6</f>
        <v>50.32068669433088</v>
      </c>
    </row>
    <row r="7" spans="1:21" ht="48">
      <c r="A7" s="4">
        <f aca="true" t="shared" si="1" ref="A7:A38">A6+1</f>
        <v>2</v>
      </c>
      <c r="B7" s="10" t="s">
        <v>326</v>
      </c>
      <c r="C7" s="122">
        <v>2965685.82</v>
      </c>
      <c r="D7" s="122">
        <v>0</v>
      </c>
      <c r="E7" s="122">
        <v>265678.05</v>
      </c>
      <c r="F7" s="122">
        <v>43961.97</v>
      </c>
      <c r="G7" s="122">
        <v>3275325.84</v>
      </c>
      <c r="H7" s="336">
        <v>18689</v>
      </c>
      <c r="I7" s="9" t="s">
        <v>325</v>
      </c>
      <c r="J7" s="122">
        <f aca="true" t="shared" si="2" ref="J7:J70">G7/H7</f>
        <v>175.2542051474129</v>
      </c>
      <c r="K7" s="122">
        <v>4842678.05</v>
      </c>
      <c r="L7" s="122">
        <v>75174.67</v>
      </c>
      <c r="M7" s="122">
        <v>350213.28</v>
      </c>
      <c r="N7" s="122">
        <v>239892.81</v>
      </c>
      <c r="O7" s="122">
        <v>5507958.81</v>
      </c>
      <c r="P7" s="336">
        <v>22612</v>
      </c>
      <c r="Q7" s="9" t="s">
        <v>325</v>
      </c>
      <c r="R7" s="122">
        <f t="shared" si="0"/>
        <v>243.58565407748097</v>
      </c>
      <c r="S7" s="52">
        <f aca="true" t="shared" si="3" ref="S7:S70">((O7-G7)*100)/G7</f>
        <v>68.16521711317735</v>
      </c>
      <c r="T7" s="52">
        <f>((P7-H7)*100)/H7</f>
        <v>20.99095724757879</v>
      </c>
      <c r="U7" s="52">
        <f aca="true" t="shared" si="4" ref="U7:U70">((R7-J7)*100)/J7</f>
        <v>38.989905476214915</v>
      </c>
    </row>
    <row r="8" spans="1:21" ht="96">
      <c r="A8" s="4">
        <f t="shared" si="1"/>
        <v>3</v>
      </c>
      <c r="B8" s="10" t="s">
        <v>327</v>
      </c>
      <c r="C8" s="122">
        <v>702628.83</v>
      </c>
      <c r="D8" s="122">
        <v>0</v>
      </c>
      <c r="E8" s="122">
        <v>55304.41</v>
      </c>
      <c r="F8" s="122">
        <v>9151.27</v>
      </c>
      <c r="G8" s="122">
        <v>767084.51</v>
      </c>
      <c r="H8" s="336">
        <v>234</v>
      </c>
      <c r="I8" s="9" t="s">
        <v>59</v>
      </c>
      <c r="J8" s="122">
        <f t="shared" si="2"/>
        <v>3278.1389316239315</v>
      </c>
      <c r="K8" s="122">
        <v>534339.7</v>
      </c>
      <c r="L8" s="122">
        <v>11622.18</v>
      </c>
      <c r="M8" s="122">
        <v>54143.79</v>
      </c>
      <c r="N8" s="122">
        <v>37087.98</v>
      </c>
      <c r="O8" s="122">
        <v>637193.65</v>
      </c>
      <c r="P8" s="336">
        <v>244</v>
      </c>
      <c r="Q8" s="9" t="s">
        <v>59</v>
      </c>
      <c r="R8" s="122">
        <f t="shared" si="0"/>
        <v>2611.449385245902</v>
      </c>
      <c r="S8" s="52">
        <f t="shared" si="3"/>
        <v>-16.933057349834893</v>
      </c>
      <c r="T8" s="52">
        <f aca="true" t="shared" si="5" ref="T8:T71">((P8-H8)*100)/H8</f>
        <v>4.273504273504273</v>
      </c>
      <c r="U8" s="52">
        <f t="shared" si="4"/>
        <v>-20.33744024533346</v>
      </c>
    </row>
    <row r="9" spans="1:23" ht="120">
      <c r="A9" s="4">
        <f t="shared" si="1"/>
        <v>4</v>
      </c>
      <c r="B9" s="10" t="s">
        <v>328</v>
      </c>
      <c r="C9" s="122">
        <v>6659814.72</v>
      </c>
      <c r="D9" s="122">
        <v>0</v>
      </c>
      <c r="E9" s="122">
        <v>889569.64</v>
      </c>
      <c r="F9" s="122">
        <v>147197.84</v>
      </c>
      <c r="G9" s="122">
        <v>7696582.199999999</v>
      </c>
      <c r="H9" s="336">
        <v>51268</v>
      </c>
      <c r="I9" s="9" t="s">
        <v>59</v>
      </c>
      <c r="J9" s="122">
        <f t="shared" si="2"/>
        <v>150.12448700944057</v>
      </c>
      <c r="K9" s="122">
        <v>8464718.4</v>
      </c>
      <c r="L9" s="122">
        <v>190321.58</v>
      </c>
      <c r="M9" s="122">
        <v>886643.63</v>
      </c>
      <c r="N9" s="122">
        <v>607342.55</v>
      </c>
      <c r="O9" s="122">
        <v>10149026.160000002</v>
      </c>
      <c r="P9" s="336">
        <v>72634</v>
      </c>
      <c r="Q9" s="9" t="s">
        <v>59</v>
      </c>
      <c r="R9" s="122">
        <f t="shared" si="0"/>
        <v>139.72831125918995</v>
      </c>
      <c r="S9" s="52">
        <f t="shared" si="3"/>
        <v>31.86406506514025</v>
      </c>
      <c r="T9" s="52">
        <f t="shared" si="5"/>
        <v>41.675118982601234</v>
      </c>
      <c r="U9" s="52">
        <f t="shared" si="4"/>
        <v>-6.92503665281258</v>
      </c>
      <c r="W9" s="120"/>
    </row>
    <row r="10" spans="1:21" ht="144">
      <c r="A10" s="4">
        <f t="shared" si="1"/>
        <v>5</v>
      </c>
      <c r="B10" s="10" t="s">
        <v>329</v>
      </c>
      <c r="C10" s="122">
        <v>4579194.08</v>
      </c>
      <c r="D10" s="122">
        <v>0</v>
      </c>
      <c r="E10" s="122">
        <v>474605.82</v>
      </c>
      <c r="F10" s="122">
        <v>78533.43</v>
      </c>
      <c r="G10" s="122">
        <v>5132333.33</v>
      </c>
      <c r="H10" s="336">
        <v>137060</v>
      </c>
      <c r="I10" s="9" t="s">
        <v>59</v>
      </c>
      <c r="J10" s="122">
        <f t="shared" si="2"/>
        <v>37.4458874215672</v>
      </c>
      <c r="K10" s="122">
        <v>3889166.38</v>
      </c>
      <c r="L10" s="122">
        <v>70337.7</v>
      </c>
      <c r="M10" s="122">
        <v>327679.45</v>
      </c>
      <c r="N10" s="122">
        <v>224457.34</v>
      </c>
      <c r="O10" s="122">
        <v>4511640.87</v>
      </c>
      <c r="P10" s="336">
        <v>1023</v>
      </c>
      <c r="Q10" s="9" t="s">
        <v>59</v>
      </c>
      <c r="R10" s="122">
        <f t="shared" si="0"/>
        <v>4410.206129032258</v>
      </c>
      <c r="S10" s="52">
        <f t="shared" si="3"/>
        <v>-12.093767495027452</v>
      </c>
      <c r="T10" s="52">
        <f t="shared" si="5"/>
        <v>-99.25361155698235</v>
      </c>
      <c r="U10" s="52">
        <f t="shared" si="4"/>
        <v>11677.544699053311</v>
      </c>
    </row>
    <row r="11" spans="1:22" ht="144">
      <c r="A11" s="4">
        <f t="shared" si="1"/>
        <v>6</v>
      </c>
      <c r="B11" s="10" t="s">
        <v>330</v>
      </c>
      <c r="C11" s="122">
        <v>2199488.33</v>
      </c>
      <c r="D11" s="122">
        <v>0</v>
      </c>
      <c r="E11" s="122">
        <v>179648.97</v>
      </c>
      <c r="F11" s="122">
        <v>29726.67</v>
      </c>
      <c r="G11" s="122">
        <v>2408863.97</v>
      </c>
      <c r="H11" s="336">
        <v>8</v>
      </c>
      <c r="I11" s="9" t="s">
        <v>62</v>
      </c>
      <c r="J11" s="122">
        <f t="shared" si="2"/>
        <v>301107.99625</v>
      </c>
      <c r="K11" s="122">
        <v>2052350.96</v>
      </c>
      <c r="L11" s="122">
        <v>28551.6</v>
      </c>
      <c r="M11" s="122">
        <v>133012.19</v>
      </c>
      <c r="N11" s="122">
        <v>91112.1</v>
      </c>
      <c r="O11" s="122">
        <v>2305026.85</v>
      </c>
      <c r="P11" s="336">
        <v>15</v>
      </c>
      <c r="Q11" s="9" t="s">
        <v>62</v>
      </c>
      <c r="R11" s="122">
        <f t="shared" si="0"/>
        <v>153668.45666666667</v>
      </c>
      <c r="S11" s="52">
        <f t="shared" si="3"/>
        <v>-4.31062614133417</v>
      </c>
      <c r="T11" s="52">
        <f t="shared" si="5"/>
        <v>87.5</v>
      </c>
      <c r="U11" s="52">
        <f t="shared" si="4"/>
        <v>-48.96566727537822</v>
      </c>
      <c r="V11" s="24">
        <f>SUM(P6:P11)</f>
        <v>97269</v>
      </c>
    </row>
    <row r="12" spans="1:21" ht="96">
      <c r="A12" s="4">
        <f t="shared" si="1"/>
        <v>7</v>
      </c>
      <c r="B12" s="10" t="s">
        <v>58</v>
      </c>
      <c r="C12" s="122">
        <v>42671731.7</v>
      </c>
      <c r="D12" s="122">
        <v>1688701.69</v>
      </c>
      <c r="E12" s="122">
        <v>3704822.64</v>
      </c>
      <c r="F12" s="122">
        <v>639682.4</v>
      </c>
      <c r="G12" s="122">
        <v>48704938.43</v>
      </c>
      <c r="H12" s="336">
        <v>28933</v>
      </c>
      <c r="I12" s="9" t="s">
        <v>59</v>
      </c>
      <c r="J12" s="122">
        <f t="shared" si="2"/>
        <v>1683.3698002281133</v>
      </c>
      <c r="K12" s="122">
        <v>47073265.66</v>
      </c>
      <c r="L12" s="122">
        <v>2022620.55</v>
      </c>
      <c r="M12" s="122">
        <v>3764642.74</v>
      </c>
      <c r="N12" s="122">
        <v>1682358.91</v>
      </c>
      <c r="O12" s="122">
        <v>54542887.85999999</v>
      </c>
      <c r="P12" s="336">
        <v>30309</v>
      </c>
      <c r="Q12" s="9" t="s">
        <v>59</v>
      </c>
      <c r="R12" s="122">
        <f t="shared" si="0"/>
        <v>1799.5607859051763</v>
      </c>
      <c r="S12" s="52">
        <f t="shared" si="3"/>
        <v>11.986360353150728</v>
      </c>
      <c r="T12" s="52">
        <f t="shared" si="5"/>
        <v>4.75581515916082</v>
      </c>
      <c r="U12" s="52">
        <f t="shared" si="4"/>
        <v>6.902285265027211</v>
      </c>
    </row>
    <row r="13" spans="1:21" ht="96">
      <c r="A13" s="4">
        <f t="shared" si="1"/>
        <v>8</v>
      </c>
      <c r="B13" s="10" t="s">
        <v>60</v>
      </c>
      <c r="C13" s="122">
        <v>2958545.72</v>
      </c>
      <c r="D13" s="122">
        <v>135068</v>
      </c>
      <c r="E13" s="122">
        <v>296324.08</v>
      </c>
      <c r="F13" s="122">
        <v>51163.93</v>
      </c>
      <c r="G13" s="122">
        <v>3441101.7300000004</v>
      </c>
      <c r="H13" s="336">
        <v>3427</v>
      </c>
      <c r="I13" s="9" t="s">
        <v>59</v>
      </c>
      <c r="J13" s="122">
        <f t="shared" si="2"/>
        <v>1004.114890574847</v>
      </c>
      <c r="K13" s="122">
        <v>715287.76</v>
      </c>
      <c r="L13" s="122">
        <v>29870.71</v>
      </c>
      <c r="M13" s="122">
        <v>55597.46</v>
      </c>
      <c r="N13" s="122">
        <v>24845.62</v>
      </c>
      <c r="O13" s="122">
        <v>825601.55</v>
      </c>
      <c r="P13" s="336">
        <v>2661</v>
      </c>
      <c r="Q13" s="9" t="s">
        <v>59</v>
      </c>
      <c r="R13" s="122">
        <f t="shared" si="0"/>
        <v>310.25988350244273</v>
      </c>
      <c r="S13" s="52">
        <f t="shared" si="3"/>
        <v>-76.00763898369259</v>
      </c>
      <c r="T13" s="52">
        <f t="shared" si="5"/>
        <v>-22.35191129267581</v>
      </c>
      <c r="U13" s="52">
        <f t="shared" si="4"/>
        <v>-69.101157007559</v>
      </c>
    </row>
    <row r="14" spans="1:21" ht="120">
      <c r="A14" s="4">
        <f t="shared" si="1"/>
        <v>9</v>
      </c>
      <c r="B14" s="10" t="s">
        <v>61</v>
      </c>
      <c r="C14" s="122">
        <v>12836047.18</v>
      </c>
      <c r="D14" s="122">
        <v>597957.28</v>
      </c>
      <c r="E14" s="122">
        <v>1311851.38</v>
      </c>
      <c r="F14" s="122">
        <v>226506.99</v>
      </c>
      <c r="G14" s="122">
        <v>14972362.83</v>
      </c>
      <c r="H14" s="336">
        <v>15</v>
      </c>
      <c r="I14" s="9" t="s">
        <v>62</v>
      </c>
      <c r="J14" s="122">
        <f t="shared" si="2"/>
        <v>998157.522</v>
      </c>
      <c r="K14" s="122">
        <v>2978810.12</v>
      </c>
      <c r="L14" s="122">
        <v>137778.66</v>
      </c>
      <c r="M14" s="122">
        <v>256443.27</v>
      </c>
      <c r="N14" s="122">
        <v>114600.41</v>
      </c>
      <c r="O14" s="122">
        <v>3487632.46</v>
      </c>
      <c r="P14" s="336">
        <v>18</v>
      </c>
      <c r="Q14" s="9" t="s">
        <v>62</v>
      </c>
      <c r="R14" s="122">
        <f t="shared" si="0"/>
        <v>193757.35888888888</v>
      </c>
      <c r="S14" s="52">
        <f t="shared" si="3"/>
        <v>-76.70619861674832</v>
      </c>
      <c r="T14" s="52">
        <f t="shared" si="5"/>
        <v>20</v>
      </c>
      <c r="U14" s="52">
        <f t="shared" si="4"/>
        <v>-80.58849884729028</v>
      </c>
    </row>
    <row r="15" spans="1:21" ht="96">
      <c r="A15" s="4">
        <f t="shared" si="1"/>
        <v>10</v>
      </c>
      <c r="B15" s="10" t="s">
        <v>63</v>
      </c>
      <c r="C15" s="122">
        <v>6595611.07</v>
      </c>
      <c r="D15" s="122">
        <v>272598.17</v>
      </c>
      <c r="E15" s="122">
        <v>598049.9</v>
      </c>
      <c r="F15" s="122">
        <v>103260.54</v>
      </c>
      <c r="G15" s="122">
        <v>7569519.680000001</v>
      </c>
      <c r="H15" s="336">
        <v>10634</v>
      </c>
      <c r="I15" s="9" t="s">
        <v>64</v>
      </c>
      <c r="J15" s="122">
        <f t="shared" si="2"/>
        <v>711.8224261801769</v>
      </c>
      <c r="K15" s="122">
        <v>6008499.85</v>
      </c>
      <c r="L15" s="122">
        <v>252034.13</v>
      </c>
      <c r="M15" s="122">
        <v>469103.54</v>
      </c>
      <c r="N15" s="122">
        <v>209634.9</v>
      </c>
      <c r="O15" s="122">
        <v>6939272.42</v>
      </c>
      <c r="P15" s="336">
        <v>14070</v>
      </c>
      <c r="Q15" s="9" t="s">
        <v>64</v>
      </c>
      <c r="R15" s="122">
        <f t="shared" si="0"/>
        <v>493.1963340440654</v>
      </c>
      <c r="S15" s="52">
        <f t="shared" si="3"/>
        <v>-8.326119577510639</v>
      </c>
      <c r="T15" s="52">
        <f t="shared" si="5"/>
        <v>32.31145382734625</v>
      </c>
      <c r="U15" s="52">
        <f t="shared" si="4"/>
        <v>-30.71357182567506</v>
      </c>
    </row>
    <row r="16" spans="1:21" ht="96">
      <c r="A16" s="4">
        <f t="shared" si="1"/>
        <v>11</v>
      </c>
      <c r="B16" s="10" t="s">
        <v>65</v>
      </c>
      <c r="C16" s="122">
        <v>3402289.41</v>
      </c>
      <c r="D16" s="122">
        <v>163207.16</v>
      </c>
      <c r="E16" s="122">
        <v>358058.26</v>
      </c>
      <c r="F16" s="122">
        <v>61961.68</v>
      </c>
      <c r="G16" s="122">
        <v>3985516.5100000002</v>
      </c>
      <c r="H16" s="336">
        <v>623</v>
      </c>
      <c r="I16" s="9" t="s">
        <v>59</v>
      </c>
      <c r="J16" s="122">
        <f t="shared" si="2"/>
        <v>6397.297768860353</v>
      </c>
      <c r="K16" s="122">
        <v>2266083.36</v>
      </c>
      <c r="L16" s="122">
        <v>107907.95</v>
      </c>
      <c r="M16" s="122">
        <v>200845.81</v>
      </c>
      <c r="N16" s="122">
        <v>89754.8</v>
      </c>
      <c r="O16" s="122">
        <v>2664591.92</v>
      </c>
      <c r="P16" s="336">
        <v>471</v>
      </c>
      <c r="Q16" s="9" t="s">
        <v>59</v>
      </c>
      <c r="R16" s="122">
        <f t="shared" si="0"/>
        <v>5657.307685774947</v>
      </c>
      <c r="S16" s="52">
        <f t="shared" si="3"/>
        <v>-33.14312176817454</v>
      </c>
      <c r="T16" s="52">
        <f t="shared" si="5"/>
        <v>-24.398073836276083</v>
      </c>
      <c r="U16" s="52">
        <f t="shared" si="4"/>
        <v>-11.56722900546229</v>
      </c>
    </row>
    <row r="17" spans="1:21" ht="96">
      <c r="A17" s="4">
        <f t="shared" si="1"/>
        <v>12</v>
      </c>
      <c r="B17" s="11" t="s">
        <v>66</v>
      </c>
      <c r="C17" s="122">
        <v>2576860.35</v>
      </c>
      <c r="D17" s="122">
        <v>122405.37</v>
      </c>
      <c r="E17" s="122">
        <v>268543.7</v>
      </c>
      <c r="F17" s="122">
        <v>46367.31</v>
      </c>
      <c r="G17" s="122">
        <v>3014176.7300000004</v>
      </c>
      <c r="H17" s="336">
        <v>5835</v>
      </c>
      <c r="I17" s="9" t="s">
        <v>59</v>
      </c>
      <c r="J17" s="122">
        <f t="shared" si="2"/>
        <v>516.5684198800343</v>
      </c>
      <c r="K17" s="122">
        <v>712801.76</v>
      </c>
      <c r="L17" s="122">
        <v>29870.71</v>
      </c>
      <c r="M17" s="122">
        <v>55597.46</v>
      </c>
      <c r="N17" s="122">
        <v>24845.62</v>
      </c>
      <c r="O17" s="122">
        <v>823115.55</v>
      </c>
      <c r="P17" s="336">
        <v>4998</v>
      </c>
      <c r="Q17" s="9" t="s">
        <v>59</v>
      </c>
      <c r="R17" s="122">
        <f t="shared" si="0"/>
        <v>164.6889855942377</v>
      </c>
      <c r="S17" s="52">
        <f t="shared" si="3"/>
        <v>-72.69186170115513</v>
      </c>
      <c r="T17" s="52">
        <f t="shared" si="5"/>
        <v>-14.344473007712082</v>
      </c>
      <c r="U17" s="52">
        <f t="shared" si="4"/>
        <v>-68.11865006527414</v>
      </c>
    </row>
    <row r="18" spans="1:21" ht="120">
      <c r="A18" s="4">
        <f t="shared" si="1"/>
        <v>13</v>
      </c>
      <c r="B18" s="11" t="s">
        <v>67</v>
      </c>
      <c r="C18" s="122">
        <v>1162942.71</v>
      </c>
      <c r="D18" s="122">
        <v>49243.54</v>
      </c>
      <c r="E18" s="122">
        <v>108034.82</v>
      </c>
      <c r="F18" s="122">
        <v>18653.52</v>
      </c>
      <c r="G18" s="122">
        <v>1338874.59</v>
      </c>
      <c r="H18" s="336">
        <v>2610</v>
      </c>
      <c r="I18" s="9" t="s">
        <v>59</v>
      </c>
      <c r="J18" s="122">
        <f t="shared" si="2"/>
        <v>512.9787701149426</v>
      </c>
      <c r="K18" s="122">
        <v>636409.67</v>
      </c>
      <c r="L18" s="122">
        <v>28377.18</v>
      </c>
      <c r="M18" s="122">
        <v>52817.58</v>
      </c>
      <c r="N18" s="122">
        <v>23603.34</v>
      </c>
      <c r="O18" s="122">
        <v>741207.77</v>
      </c>
      <c r="P18" s="336">
        <v>2485</v>
      </c>
      <c r="Q18" s="9" t="s">
        <v>59</v>
      </c>
      <c r="R18" s="122">
        <f t="shared" si="0"/>
        <v>298.2727444668008</v>
      </c>
      <c r="S18" s="129">
        <f t="shared" si="3"/>
        <v>-44.63949233661982</v>
      </c>
      <c r="T18" s="129">
        <f t="shared" si="5"/>
        <v>-4.789272030651341</v>
      </c>
      <c r="U18" s="129">
        <f t="shared" si="4"/>
        <v>-41.854758550735504</v>
      </c>
    </row>
    <row r="19" spans="1:21" ht="168">
      <c r="A19" s="4">
        <f t="shared" si="1"/>
        <v>14</v>
      </c>
      <c r="B19" s="11" t="s">
        <v>68</v>
      </c>
      <c r="C19" s="122">
        <v>890529.2</v>
      </c>
      <c r="D19" s="122">
        <v>43967.45</v>
      </c>
      <c r="E19" s="122">
        <v>96459.66</v>
      </c>
      <c r="F19" s="122">
        <v>16654.93</v>
      </c>
      <c r="G19" s="122">
        <v>1047611.24</v>
      </c>
      <c r="H19" s="336">
        <v>27</v>
      </c>
      <c r="I19" s="9" t="s">
        <v>62</v>
      </c>
      <c r="J19" s="122">
        <f t="shared" si="2"/>
        <v>38800.416296296295</v>
      </c>
      <c r="K19" s="122">
        <v>934127.75</v>
      </c>
      <c r="L19" s="122">
        <v>46672.99</v>
      </c>
      <c r="M19" s="122">
        <v>86871.03</v>
      </c>
      <c r="N19" s="122">
        <v>38821.28</v>
      </c>
      <c r="O19" s="122">
        <v>1106493.05</v>
      </c>
      <c r="P19" s="336">
        <v>0</v>
      </c>
      <c r="Q19" s="9" t="s">
        <v>62</v>
      </c>
      <c r="R19" s="336">
        <v>0</v>
      </c>
      <c r="S19" s="129">
        <f t="shared" si="3"/>
        <v>5.620578297728082</v>
      </c>
      <c r="T19" s="129">
        <f t="shared" si="5"/>
        <v>-100</v>
      </c>
      <c r="U19" s="336">
        <v>0</v>
      </c>
    </row>
    <row r="20" spans="1:21" ht="144">
      <c r="A20" s="4">
        <f t="shared" si="1"/>
        <v>15</v>
      </c>
      <c r="B20" s="10" t="s">
        <v>69</v>
      </c>
      <c r="C20" s="122">
        <v>747429.49</v>
      </c>
      <c r="D20" s="122">
        <v>32360.04</v>
      </c>
      <c r="E20" s="122">
        <v>70994.31</v>
      </c>
      <c r="F20" s="122">
        <v>12258.03</v>
      </c>
      <c r="G20" s="122">
        <v>863041.8700000001</v>
      </c>
      <c r="H20" s="336">
        <v>158</v>
      </c>
      <c r="I20" s="9" t="s">
        <v>62</v>
      </c>
      <c r="J20" s="122">
        <f t="shared" si="2"/>
        <v>5462.2903164556965</v>
      </c>
      <c r="K20" s="122">
        <v>1293387.7</v>
      </c>
      <c r="L20" s="122">
        <v>62728.49</v>
      </c>
      <c r="M20" s="122">
        <v>116754.66</v>
      </c>
      <c r="N20" s="122">
        <v>52175.8</v>
      </c>
      <c r="O20" s="122">
        <v>1525046.65</v>
      </c>
      <c r="P20" s="336">
        <v>165</v>
      </c>
      <c r="Q20" s="9" t="s">
        <v>62</v>
      </c>
      <c r="R20" s="122">
        <f t="shared" si="0"/>
        <v>9242.706969696968</v>
      </c>
      <c r="S20" s="52">
        <f t="shared" si="3"/>
        <v>76.70598646621858</v>
      </c>
      <c r="T20" s="52">
        <f t="shared" si="5"/>
        <v>4.430379746835443</v>
      </c>
      <c r="U20" s="52">
        <f t="shared" si="4"/>
        <v>69.20936885856082</v>
      </c>
    </row>
    <row r="21" spans="1:21" ht="72">
      <c r="A21" s="4">
        <f t="shared" si="1"/>
        <v>16</v>
      </c>
      <c r="B21" s="10" t="s">
        <v>70</v>
      </c>
      <c r="C21" s="122">
        <v>2073151.99</v>
      </c>
      <c r="D21" s="122">
        <v>102356.22</v>
      </c>
      <c r="E21" s="122">
        <v>224558.09</v>
      </c>
      <c r="F21" s="122">
        <v>38772.66</v>
      </c>
      <c r="G21" s="122">
        <v>2438838.96</v>
      </c>
      <c r="H21" s="336">
        <v>480</v>
      </c>
      <c r="I21" s="9" t="s">
        <v>62</v>
      </c>
      <c r="J21" s="122">
        <f t="shared" si="2"/>
        <v>5080.9145</v>
      </c>
      <c r="K21" s="122">
        <v>2473570.27</v>
      </c>
      <c r="L21" s="122">
        <v>123590.07</v>
      </c>
      <c r="M21" s="122">
        <v>230034.47</v>
      </c>
      <c r="N21" s="122">
        <v>102798.74</v>
      </c>
      <c r="O21" s="122">
        <v>2929993.55</v>
      </c>
      <c r="P21" s="336">
        <v>377</v>
      </c>
      <c r="Q21" s="9" t="s">
        <v>62</v>
      </c>
      <c r="R21" s="122">
        <f t="shared" si="0"/>
        <v>7771.866180371352</v>
      </c>
      <c r="S21" s="52">
        <f t="shared" si="3"/>
        <v>20.1388692757311</v>
      </c>
      <c r="T21" s="52">
        <f t="shared" si="5"/>
        <v>-21.458333333333332</v>
      </c>
      <c r="U21" s="52">
        <f t="shared" si="4"/>
        <v>52.96195557652766</v>
      </c>
    </row>
    <row r="22" spans="1:21" ht="96">
      <c r="A22" s="4">
        <f t="shared" si="1"/>
        <v>17</v>
      </c>
      <c r="B22" s="10" t="s">
        <v>71</v>
      </c>
      <c r="C22" s="122">
        <v>2178512.99</v>
      </c>
      <c r="D22" s="122">
        <v>97783.6</v>
      </c>
      <c r="E22" s="122">
        <v>214526.29</v>
      </c>
      <c r="F22" s="122">
        <v>37040.56</v>
      </c>
      <c r="G22" s="122">
        <v>2527863.4400000004</v>
      </c>
      <c r="H22" s="336">
        <v>2588</v>
      </c>
      <c r="I22" s="9" t="s">
        <v>64</v>
      </c>
      <c r="J22" s="122">
        <f t="shared" si="2"/>
        <v>976.7633075734159</v>
      </c>
      <c r="K22" s="122">
        <v>3128304.34</v>
      </c>
      <c r="L22" s="122">
        <v>141139.11</v>
      </c>
      <c r="M22" s="122">
        <v>262697.98</v>
      </c>
      <c r="N22" s="122">
        <v>117395.55</v>
      </c>
      <c r="O22" s="122">
        <v>3649536.98</v>
      </c>
      <c r="P22" s="336">
        <v>2630</v>
      </c>
      <c r="Q22" s="9" t="s">
        <v>64</v>
      </c>
      <c r="R22" s="122">
        <f t="shared" si="0"/>
        <v>1387.6566463878328</v>
      </c>
      <c r="S22" s="52">
        <f t="shared" si="3"/>
        <v>44.37239457840331</v>
      </c>
      <c r="T22" s="52">
        <f t="shared" si="5"/>
        <v>1.6228748068006182</v>
      </c>
      <c r="U22" s="52">
        <f t="shared" si="4"/>
        <v>42.06682782087749</v>
      </c>
    </row>
    <row r="23" spans="1:21" ht="120">
      <c r="A23" s="4">
        <f t="shared" si="1"/>
        <v>18</v>
      </c>
      <c r="B23" s="10" t="s">
        <v>72</v>
      </c>
      <c r="C23" s="122">
        <v>1766809.94</v>
      </c>
      <c r="D23" s="122">
        <v>87231.41</v>
      </c>
      <c r="E23" s="122">
        <v>191375.97</v>
      </c>
      <c r="F23" s="122">
        <v>33043.37</v>
      </c>
      <c r="G23" s="122">
        <v>2078460.69</v>
      </c>
      <c r="H23" s="336">
        <v>52</v>
      </c>
      <c r="I23" s="9" t="s">
        <v>62</v>
      </c>
      <c r="J23" s="122">
        <f t="shared" si="2"/>
        <v>39970.397884615384</v>
      </c>
      <c r="K23" s="122">
        <v>3153615.27</v>
      </c>
      <c r="L23" s="122">
        <v>157568</v>
      </c>
      <c r="M23" s="122">
        <v>293276.58</v>
      </c>
      <c r="N23" s="122">
        <v>131060.63</v>
      </c>
      <c r="O23" s="122">
        <v>3735520.48</v>
      </c>
      <c r="P23" s="336">
        <v>954</v>
      </c>
      <c r="Q23" s="9" t="s">
        <v>62</v>
      </c>
      <c r="R23" s="122">
        <f t="shared" si="0"/>
        <v>3915.6399161425575</v>
      </c>
      <c r="S23" s="52">
        <f t="shared" si="3"/>
        <v>79.72533702333337</v>
      </c>
      <c r="T23" s="52">
        <f t="shared" si="5"/>
        <v>1734.6153846153845</v>
      </c>
      <c r="U23" s="52">
        <f t="shared" si="4"/>
        <v>-90.20365039285814</v>
      </c>
    </row>
    <row r="24" spans="1:21" ht="96">
      <c r="A24" s="4">
        <f t="shared" si="1"/>
        <v>19</v>
      </c>
      <c r="B24" s="11" t="s">
        <v>73</v>
      </c>
      <c r="C24" s="122">
        <v>2212889</v>
      </c>
      <c r="D24" s="122">
        <v>65775.3</v>
      </c>
      <c r="E24" s="122">
        <v>144303.64</v>
      </c>
      <c r="F24" s="122">
        <v>24915.77</v>
      </c>
      <c r="G24" s="122">
        <v>2447883.71</v>
      </c>
      <c r="H24" s="336">
        <v>153</v>
      </c>
      <c r="I24" s="9" t="s">
        <v>64</v>
      </c>
      <c r="J24" s="122">
        <f t="shared" si="2"/>
        <v>15999.239934640522</v>
      </c>
      <c r="K24" s="122">
        <v>6818559.76</v>
      </c>
      <c r="L24" s="122">
        <v>295720.04</v>
      </c>
      <c r="M24" s="122">
        <v>550414.82</v>
      </c>
      <c r="N24" s="122">
        <v>245971.62</v>
      </c>
      <c r="O24" s="122">
        <v>7910666.24</v>
      </c>
      <c r="P24" s="336">
        <v>185</v>
      </c>
      <c r="Q24" s="9" t="s">
        <v>64</v>
      </c>
      <c r="R24" s="122">
        <f t="shared" si="0"/>
        <v>42760.35805405406</v>
      </c>
      <c r="S24" s="52">
        <f t="shared" si="3"/>
        <v>223.163482304476</v>
      </c>
      <c r="T24" s="52">
        <f t="shared" si="5"/>
        <v>20.915032679738562</v>
      </c>
      <c r="U24" s="52">
        <f t="shared" si="4"/>
        <v>167.26493401397207</v>
      </c>
    </row>
    <row r="25" spans="1:22" ht="144">
      <c r="A25" s="4">
        <f t="shared" si="1"/>
        <v>20</v>
      </c>
      <c r="B25" s="10" t="s">
        <v>74</v>
      </c>
      <c r="C25" s="122">
        <v>1189747.02</v>
      </c>
      <c r="D25" s="122">
        <v>58740.51</v>
      </c>
      <c r="E25" s="122">
        <v>128870.11</v>
      </c>
      <c r="F25" s="122">
        <v>22250.98</v>
      </c>
      <c r="G25" s="122">
        <v>1399608.62</v>
      </c>
      <c r="H25" s="336">
        <v>1</v>
      </c>
      <c r="I25" s="9" t="s">
        <v>75</v>
      </c>
      <c r="J25" s="122">
        <f t="shared" si="2"/>
        <v>1399608.62</v>
      </c>
      <c r="K25" s="122">
        <v>6737596.55</v>
      </c>
      <c r="L25" s="122">
        <v>297960.35</v>
      </c>
      <c r="M25" s="122">
        <v>554584.62</v>
      </c>
      <c r="N25" s="122">
        <v>247835.04</v>
      </c>
      <c r="O25" s="122">
        <v>7837976.56</v>
      </c>
      <c r="P25" s="336">
        <v>1</v>
      </c>
      <c r="Q25" s="9" t="s">
        <v>75</v>
      </c>
      <c r="R25" s="122">
        <f t="shared" si="0"/>
        <v>7837976.56</v>
      </c>
      <c r="S25" s="52">
        <f t="shared" si="3"/>
        <v>460.0120239328048</v>
      </c>
      <c r="T25" s="52">
        <f t="shared" si="5"/>
        <v>0</v>
      </c>
      <c r="U25" s="52">
        <f t="shared" si="4"/>
        <v>460.0120239328048</v>
      </c>
      <c r="V25" s="24">
        <f>SUM(P12:P25)</f>
        <v>59324</v>
      </c>
    </row>
    <row r="26" spans="1:21" ht="120">
      <c r="A26" s="4">
        <f t="shared" si="1"/>
        <v>21</v>
      </c>
      <c r="B26" s="10" t="s">
        <v>76</v>
      </c>
      <c r="C26" s="122">
        <v>20000352.08</v>
      </c>
      <c r="D26" s="122">
        <v>1064872.98</v>
      </c>
      <c r="E26" s="122">
        <v>1380966.36</v>
      </c>
      <c r="F26" s="122">
        <v>427572.66</v>
      </c>
      <c r="G26" s="122">
        <v>22873764.08</v>
      </c>
      <c r="H26" s="336">
        <v>58920</v>
      </c>
      <c r="I26" s="9" t="s">
        <v>59</v>
      </c>
      <c r="J26" s="122">
        <f t="shared" si="2"/>
        <v>388.21731296673454</v>
      </c>
      <c r="K26" s="122">
        <v>16060309.31</v>
      </c>
      <c r="L26" s="122">
        <v>395714.45</v>
      </c>
      <c r="M26" s="122">
        <v>1319349</v>
      </c>
      <c r="N26" s="122">
        <v>432769.14</v>
      </c>
      <c r="O26" s="122">
        <v>18208141.9</v>
      </c>
      <c r="P26" s="336">
        <v>57517</v>
      </c>
      <c r="Q26" s="9" t="s">
        <v>59</v>
      </c>
      <c r="R26" s="122">
        <f t="shared" si="0"/>
        <v>316.56974285863305</v>
      </c>
      <c r="S26" s="52">
        <f t="shared" si="3"/>
        <v>-20.397264585234808</v>
      </c>
      <c r="T26" s="52">
        <f t="shared" si="5"/>
        <v>-2.3811948404616428</v>
      </c>
      <c r="U26" s="52">
        <f t="shared" si="4"/>
        <v>-18.455531918598595</v>
      </c>
    </row>
    <row r="27" spans="1:21" ht="96">
      <c r="A27" s="4">
        <f t="shared" si="1"/>
        <v>22</v>
      </c>
      <c r="B27" s="10" t="s">
        <v>77</v>
      </c>
      <c r="C27" s="122">
        <v>5080232.3</v>
      </c>
      <c r="D27" s="122">
        <v>342657.15</v>
      </c>
      <c r="E27" s="122">
        <v>444370.36</v>
      </c>
      <c r="F27" s="122">
        <v>137585.26</v>
      </c>
      <c r="G27" s="122">
        <v>6004845.07</v>
      </c>
      <c r="H27" s="336">
        <v>4976</v>
      </c>
      <c r="I27" s="9" t="s">
        <v>59</v>
      </c>
      <c r="J27" s="122">
        <f t="shared" si="2"/>
        <v>1206.761469051447</v>
      </c>
      <c r="K27" s="122">
        <v>1178111.15</v>
      </c>
      <c r="L27" s="122">
        <v>27825.96</v>
      </c>
      <c r="M27" s="122">
        <v>92774.36</v>
      </c>
      <c r="N27" s="122">
        <v>30431.58</v>
      </c>
      <c r="O27" s="122">
        <v>1329143.05</v>
      </c>
      <c r="P27" s="336">
        <v>4712</v>
      </c>
      <c r="Q27" s="9" t="s">
        <v>59</v>
      </c>
      <c r="R27" s="122">
        <f t="shared" si="0"/>
        <v>282.0761990662139</v>
      </c>
      <c r="S27" s="52">
        <f t="shared" si="3"/>
        <v>-77.86548970862957</v>
      </c>
      <c r="T27" s="52">
        <f t="shared" si="5"/>
        <v>-5.305466237942122</v>
      </c>
      <c r="U27" s="52">
        <f t="shared" si="4"/>
        <v>-76.62535585529302</v>
      </c>
    </row>
    <row r="28" spans="1:21" ht="120">
      <c r="A28" s="4">
        <f t="shared" si="1"/>
        <v>23</v>
      </c>
      <c r="B28" s="10" t="s">
        <v>78</v>
      </c>
      <c r="C28" s="122">
        <v>19588370.14</v>
      </c>
      <c r="D28" s="122">
        <v>826330.89</v>
      </c>
      <c r="E28" s="122">
        <v>1071616.22</v>
      </c>
      <c r="F28" s="122">
        <v>331792.15</v>
      </c>
      <c r="G28" s="122">
        <v>21818109.4</v>
      </c>
      <c r="H28" s="336">
        <v>8</v>
      </c>
      <c r="I28" s="9" t="s">
        <v>243</v>
      </c>
      <c r="J28" s="122">
        <f t="shared" si="2"/>
        <v>2727263.675</v>
      </c>
      <c r="K28" s="122">
        <v>23855770.17</v>
      </c>
      <c r="L28" s="122">
        <v>659621.72</v>
      </c>
      <c r="M28" s="122">
        <v>2199240.53</v>
      </c>
      <c r="N28" s="122">
        <v>721388.68</v>
      </c>
      <c r="O28" s="122">
        <v>27436021.1</v>
      </c>
      <c r="P28" s="336">
        <v>5</v>
      </c>
      <c r="Q28" s="9" t="s">
        <v>62</v>
      </c>
      <c r="R28" s="122">
        <f t="shared" si="0"/>
        <v>5487204.220000001</v>
      </c>
      <c r="S28" s="52">
        <f t="shared" si="3"/>
        <v>25.74884742304942</v>
      </c>
      <c r="T28" s="52">
        <f t="shared" si="5"/>
        <v>-37.5</v>
      </c>
      <c r="U28" s="52">
        <f t="shared" si="4"/>
        <v>101.19815587687907</v>
      </c>
    </row>
    <row r="29" spans="1:21" ht="96">
      <c r="A29" s="4">
        <f t="shared" si="1"/>
        <v>24</v>
      </c>
      <c r="B29" s="10" t="s">
        <v>79</v>
      </c>
      <c r="C29" s="122">
        <v>10306810.02</v>
      </c>
      <c r="D29" s="122">
        <v>723533.75</v>
      </c>
      <c r="E29" s="122">
        <v>938305.11</v>
      </c>
      <c r="F29" s="122">
        <v>290516.57</v>
      </c>
      <c r="G29" s="122">
        <v>12259165.45</v>
      </c>
      <c r="H29" s="336">
        <v>3489</v>
      </c>
      <c r="I29" s="9" t="s">
        <v>64</v>
      </c>
      <c r="J29" s="122">
        <f t="shared" si="2"/>
        <v>3513.6616365720834</v>
      </c>
      <c r="K29" s="122">
        <v>3641305.18</v>
      </c>
      <c r="L29" s="122">
        <v>104567.03</v>
      </c>
      <c r="M29" s="122">
        <v>348636.27</v>
      </c>
      <c r="N29" s="122">
        <v>114358.68</v>
      </c>
      <c r="O29" s="122">
        <v>4208867.16</v>
      </c>
      <c r="P29" s="336">
        <v>3917</v>
      </c>
      <c r="Q29" s="9" t="s">
        <v>64</v>
      </c>
      <c r="R29" s="122">
        <f t="shared" si="0"/>
        <v>1074.512933367373</v>
      </c>
      <c r="S29" s="129">
        <f t="shared" si="3"/>
        <v>-65.66758824516883</v>
      </c>
      <c r="T29" s="129">
        <f t="shared" si="5"/>
        <v>12.267125250788192</v>
      </c>
      <c r="U29" s="129">
        <f t="shared" si="4"/>
        <v>-69.41899805652133</v>
      </c>
    </row>
    <row r="30" spans="1:21" ht="96">
      <c r="A30" s="4">
        <f t="shared" si="1"/>
        <v>25</v>
      </c>
      <c r="B30" s="10" t="s">
        <v>80</v>
      </c>
      <c r="C30" s="122">
        <v>15334334</v>
      </c>
      <c r="D30" s="122">
        <v>988434.08</v>
      </c>
      <c r="E30" s="122">
        <v>1281837.59</v>
      </c>
      <c r="F30" s="122">
        <v>396880.56</v>
      </c>
      <c r="G30" s="122">
        <v>18001486.23</v>
      </c>
      <c r="H30" s="336">
        <v>11047</v>
      </c>
      <c r="I30" s="9" t="s">
        <v>59</v>
      </c>
      <c r="J30" s="122">
        <f t="shared" si="2"/>
        <v>1629.5361844844754</v>
      </c>
      <c r="K30" s="122">
        <v>36128448.23</v>
      </c>
      <c r="L30" s="122">
        <v>1077011.12</v>
      </c>
      <c r="M30" s="122">
        <v>3590855.88</v>
      </c>
      <c r="N30" s="122">
        <v>1177862.42</v>
      </c>
      <c r="O30" s="122">
        <v>41974177.65</v>
      </c>
      <c r="P30" s="336">
        <v>11460</v>
      </c>
      <c r="Q30" s="9" t="s">
        <v>59</v>
      </c>
      <c r="R30" s="122">
        <f t="shared" si="0"/>
        <v>3662.668206806283</v>
      </c>
      <c r="S30" s="129">
        <f t="shared" si="3"/>
        <v>133.17062332358321</v>
      </c>
      <c r="T30" s="129">
        <f t="shared" si="5"/>
        <v>3.7385715578890197</v>
      </c>
      <c r="U30" s="129">
        <f t="shared" si="4"/>
        <v>124.76752843417312</v>
      </c>
    </row>
    <row r="31" spans="1:21" ht="96">
      <c r="A31" s="4">
        <f t="shared" si="1"/>
        <v>26</v>
      </c>
      <c r="B31" s="11" t="s">
        <v>81</v>
      </c>
      <c r="C31" s="122">
        <v>4800301.56</v>
      </c>
      <c r="D31" s="122">
        <v>337385.5</v>
      </c>
      <c r="E31" s="122">
        <v>437533.9</v>
      </c>
      <c r="F31" s="122">
        <v>135468.57</v>
      </c>
      <c r="G31" s="122">
        <v>5710689.53</v>
      </c>
      <c r="H31" s="336">
        <v>12009</v>
      </c>
      <c r="I31" s="9" t="s">
        <v>59</v>
      </c>
      <c r="J31" s="122">
        <f t="shared" si="2"/>
        <v>475.5341435589974</v>
      </c>
      <c r="K31" s="122">
        <v>2109819.84</v>
      </c>
      <c r="L31" s="122">
        <v>61802.92</v>
      </c>
      <c r="M31" s="122">
        <v>206056.73</v>
      </c>
      <c r="N31" s="122">
        <v>67590.15</v>
      </c>
      <c r="O31" s="122">
        <v>2445269.64</v>
      </c>
      <c r="P31" s="336">
        <v>9317</v>
      </c>
      <c r="Q31" s="9" t="s">
        <v>59</v>
      </c>
      <c r="R31" s="122">
        <f t="shared" si="0"/>
        <v>262.45246753246755</v>
      </c>
      <c r="S31" s="52">
        <f t="shared" si="3"/>
        <v>-57.18083381780343</v>
      </c>
      <c r="T31" s="52">
        <f t="shared" si="5"/>
        <v>-22.416520942626363</v>
      </c>
      <c r="U31" s="52">
        <f t="shared" si="4"/>
        <v>-44.80891202296892</v>
      </c>
    </row>
    <row r="32" spans="1:21" ht="144">
      <c r="A32" s="4">
        <f t="shared" si="1"/>
        <v>27</v>
      </c>
      <c r="B32" s="11" t="s">
        <v>82</v>
      </c>
      <c r="C32" s="122">
        <v>3299029.02</v>
      </c>
      <c r="D32" s="122">
        <v>218114.45</v>
      </c>
      <c r="E32" s="122">
        <v>282858.83</v>
      </c>
      <c r="F32" s="122">
        <v>87578.31</v>
      </c>
      <c r="G32" s="122">
        <v>3887580.6100000003</v>
      </c>
      <c r="H32" s="336">
        <v>11780</v>
      </c>
      <c r="I32" s="9" t="s">
        <v>59</v>
      </c>
      <c r="J32" s="122">
        <f t="shared" si="2"/>
        <v>330.015331918506</v>
      </c>
      <c r="K32" s="122">
        <v>5414120.1</v>
      </c>
      <c r="L32" s="122">
        <v>156997</v>
      </c>
      <c r="M32" s="122">
        <v>523442.68</v>
      </c>
      <c r="N32" s="122">
        <v>171698.19</v>
      </c>
      <c r="O32" s="122">
        <v>6266257.97</v>
      </c>
      <c r="P32" s="336">
        <v>12717</v>
      </c>
      <c r="Q32" s="9" t="s">
        <v>59</v>
      </c>
      <c r="R32" s="122">
        <f t="shared" si="0"/>
        <v>492.7465573641582</v>
      </c>
      <c r="S32" s="52">
        <f t="shared" si="3"/>
        <v>61.18657331198077</v>
      </c>
      <c r="T32" s="52">
        <f t="shared" si="5"/>
        <v>7.954159592529711</v>
      </c>
      <c r="U32" s="52">
        <f t="shared" si="4"/>
        <v>49.31020158961496</v>
      </c>
    </row>
    <row r="33" spans="1:21" ht="192">
      <c r="A33" s="4">
        <f t="shared" si="1"/>
        <v>28</v>
      </c>
      <c r="B33" s="11" t="s">
        <v>83</v>
      </c>
      <c r="C33" s="122">
        <v>2095516.7</v>
      </c>
      <c r="D33" s="122">
        <v>153536.76</v>
      </c>
      <c r="E33" s="122">
        <v>199112.11</v>
      </c>
      <c r="F33" s="122">
        <v>61648.78</v>
      </c>
      <c r="G33" s="122">
        <v>2509814.3499999996</v>
      </c>
      <c r="H33" s="336">
        <v>22</v>
      </c>
      <c r="I33" s="9" t="s">
        <v>62</v>
      </c>
      <c r="J33" s="122">
        <f t="shared" si="2"/>
        <v>114082.47045454544</v>
      </c>
      <c r="K33" s="122">
        <v>3392507.5</v>
      </c>
      <c r="L33" s="122">
        <v>107203.17</v>
      </c>
      <c r="M33" s="122">
        <v>357425.41</v>
      </c>
      <c r="N33" s="122">
        <v>117241.68</v>
      </c>
      <c r="O33" s="122">
        <v>3974377.76</v>
      </c>
      <c r="P33" s="336">
        <v>10</v>
      </c>
      <c r="Q33" s="9" t="s">
        <v>62</v>
      </c>
      <c r="R33" s="122">
        <f t="shared" si="0"/>
        <v>397437.77599999995</v>
      </c>
      <c r="S33" s="52">
        <f t="shared" si="3"/>
        <v>58.35345590401936</v>
      </c>
      <c r="T33" s="52">
        <f t="shared" si="5"/>
        <v>-54.54545454545455</v>
      </c>
      <c r="U33" s="52">
        <f t="shared" si="4"/>
        <v>248.37760298884257</v>
      </c>
    </row>
    <row r="34" spans="1:21" ht="168">
      <c r="A34" s="4">
        <f t="shared" si="1"/>
        <v>29</v>
      </c>
      <c r="B34" s="10" t="s">
        <v>84</v>
      </c>
      <c r="C34" s="122">
        <v>3246701.84</v>
      </c>
      <c r="D34" s="122">
        <v>237883.14</v>
      </c>
      <c r="E34" s="122">
        <v>308495.58</v>
      </c>
      <c r="F34" s="122">
        <v>95515.92</v>
      </c>
      <c r="G34" s="122">
        <v>3888596.48</v>
      </c>
      <c r="H34" s="336">
        <v>991</v>
      </c>
      <c r="I34" s="9" t="s">
        <v>62</v>
      </c>
      <c r="J34" s="122">
        <f t="shared" si="2"/>
        <v>3923.9116851664985</v>
      </c>
      <c r="K34" s="122">
        <v>250266.95</v>
      </c>
      <c r="L34" s="122">
        <v>7908.43</v>
      </c>
      <c r="M34" s="122">
        <v>26367.45</v>
      </c>
      <c r="N34" s="122">
        <v>8648.98</v>
      </c>
      <c r="O34" s="122">
        <v>293191.81</v>
      </c>
      <c r="P34" s="336">
        <v>2126</v>
      </c>
      <c r="Q34" s="9" t="s">
        <v>62</v>
      </c>
      <c r="R34" s="122">
        <f t="shared" si="0"/>
        <v>137.90771872060208</v>
      </c>
      <c r="S34" s="52">
        <f t="shared" si="3"/>
        <v>-92.46021510568255</v>
      </c>
      <c r="T34" s="52">
        <f t="shared" si="5"/>
        <v>114.53077699293642</v>
      </c>
      <c r="U34" s="52">
        <f t="shared" si="4"/>
        <v>-96.4854530431474</v>
      </c>
    </row>
    <row r="35" spans="1:21" ht="72">
      <c r="A35" s="4">
        <f t="shared" si="1"/>
        <v>30</v>
      </c>
      <c r="B35" s="10" t="s">
        <v>85</v>
      </c>
      <c r="C35" s="122">
        <v>7479188.02</v>
      </c>
      <c r="D35" s="122">
        <v>529141.71</v>
      </c>
      <c r="E35" s="122">
        <v>686210.39</v>
      </c>
      <c r="F35" s="122">
        <v>212463.39</v>
      </c>
      <c r="G35" s="122">
        <v>8907003.51</v>
      </c>
      <c r="H35" s="336">
        <v>2238</v>
      </c>
      <c r="I35" s="9" t="s">
        <v>62</v>
      </c>
      <c r="J35" s="122">
        <f t="shared" si="2"/>
        <v>3979.894329758713</v>
      </c>
      <c r="K35" s="122">
        <v>720573.29</v>
      </c>
      <c r="L35" s="122">
        <v>12594.91</v>
      </c>
      <c r="M35" s="122">
        <v>41992.6</v>
      </c>
      <c r="N35" s="122">
        <v>13774.3</v>
      </c>
      <c r="O35" s="122">
        <v>788935.1</v>
      </c>
      <c r="P35" s="336">
        <v>1989</v>
      </c>
      <c r="Q35" s="9" t="s">
        <v>62</v>
      </c>
      <c r="R35" s="122">
        <f t="shared" si="0"/>
        <v>396.6491201608849</v>
      </c>
      <c r="S35" s="52">
        <f t="shared" si="3"/>
        <v>-91.1425307162588</v>
      </c>
      <c r="T35" s="52">
        <f t="shared" si="5"/>
        <v>-11.126005361930295</v>
      </c>
      <c r="U35" s="52">
        <f t="shared" si="4"/>
        <v>-90.03367709551894</v>
      </c>
    </row>
    <row r="36" spans="1:21" ht="96">
      <c r="A36" s="4">
        <f t="shared" si="1"/>
        <v>31</v>
      </c>
      <c r="B36" s="10" t="s">
        <v>86</v>
      </c>
      <c r="C36" s="122">
        <v>5080310.45</v>
      </c>
      <c r="D36" s="122">
        <v>366379.57</v>
      </c>
      <c r="E36" s="122">
        <v>475134.47</v>
      </c>
      <c r="F36" s="122">
        <v>147110.4</v>
      </c>
      <c r="G36" s="122">
        <v>6068934.890000001</v>
      </c>
      <c r="H36" s="336">
        <v>1775</v>
      </c>
      <c r="I36" s="9" t="s">
        <v>64</v>
      </c>
      <c r="J36" s="122">
        <f t="shared" si="2"/>
        <v>3419.1182478873243</v>
      </c>
      <c r="K36" s="122">
        <v>5426661.36</v>
      </c>
      <c r="L36" s="122">
        <v>171056.43</v>
      </c>
      <c r="M36" s="122">
        <v>570318.15</v>
      </c>
      <c r="N36" s="122">
        <v>187074.15</v>
      </c>
      <c r="O36" s="122">
        <v>6355110.090000001</v>
      </c>
      <c r="P36" s="336">
        <v>1340</v>
      </c>
      <c r="Q36" s="9" t="s">
        <v>64</v>
      </c>
      <c r="R36" s="122">
        <f t="shared" si="0"/>
        <v>4742.619470149254</v>
      </c>
      <c r="S36" s="52">
        <f t="shared" si="3"/>
        <v>4.7154106146622405</v>
      </c>
      <c r="T36" s="52">
        <f t="shared" si="5"/>
        <v>-24.507042253521128</v>
      </c>
      <c r="U36" s="52">
        <f t="shared" si="4"/>
        <v>38.708846150019</v>
      </c>
    </row>
    <row r="37" spans="1:21" ht="120">
      <c r="A37" s="4">
        <f t="shared" si="1"/>
        <v>32</v>
      </c>
      <c r="B37" s="10" t="s">
        <v>268</v>
      </c>
      <c r="C37" s="122">
        <v>2832994.68</v>
      </c>
      <c r="D37" s="122">
        <v>207571.16</v>
      </c>
      <c r="E37" s="122">
        <v>269185.89</v>
      </c>
      <c r="F37" s="122">
        <v>83344.92</v>
      </c>
      <c r="G37" s="122">
        <v>3393096.6500000004</v>
      </c>
      <c r="H37" s="336">
        <v>1112</v>
      </c>
      <c r="I37" s="9" t="s">
        <v>62</v>
      </c>
      <c r="J37" s="122">
        <f t="shared" si="2"/>
        <v>3051.3459082733816</v>
      </c>
      <c r="K37" s="122">
        <v>250266.94</v>
      </c>
      <c r="L37" s="122">
        <v>7908.43</v>
      </c>
      <c r="M37" s="122">
        <v>26367.44</v>
      </c>
      <c r="N37" s="122">
        <v>8648.98</v>
      </c>
      <c r="O37" s="122">
        <v>293191.79</v>
      </c>
      <c r="P37" s="336">
        <v>1820</v>
      </c>
      <c r="Q37" s="9" t="s">
        <v>62</v>
      </c>
      <c r="R37" s="122">
        <f t="shared" si="0"/>
        <v>161.0943901098901</v>
      </c>
      <c r="S37" s="52">
        <f t="shared" si="3"/>
        <v>-91.35916773841383</v>
      </c>
      <c r="T37" s="52">
        <f t="shared" si="5"/>
        <v>63.669064748201436</v>
      </c>
      <c r="U37" s="52">
        <f t="shared" si="4"/>
        <v>-94.72054644237153</v>
      </c>
    </row>
    <row r="38" spans="1:21" ht="120">
      <c r="A38" s="4">
        <f t="shared" si="1"/>
        <v>33</v>
      </c>
      <c r="B38" s="11" t="s">
        <v>269</v>
      </c>
      <c r="C38" s="122">
        <v>3251445.53</v>
      </c>
      <c r="D38" s="122">
        <v>224045.06</v>
      </c>
      <c r="E38" s="122">
        <v>290549.85</v>
      </c>
      <c r="F38" s="122">
        <v>89959.59</v>
      </c>
      <c r="G38" s="122">
        <v>3856000.03</v>
      </c>
      <c r="H38" s="336">
        <v>57</v>
      </c>
      <c r="I38" s="9" t="s">
        <v>64</v>
      </c>
      <c r="J38" s="122">
        <f t="shared" si="2"/>
        <v>67649.12333333334</v>
      </c>
      <c r="K38" s="122">
        <v>5471053.93</v>
      </c>
      <c r="L38" s="122">
        <v>58580.97</v>
      </c>
      <c r="M38" s="122">
        <v>195314.43</v>
      </c>
      <c r="N38" s="122">
        <v>64066.49</v>
      </c>
      <c r="O38" s="122">
        <v>5789015.819999999</v>
      </c>
      <c r="P38" s="336">
        <v>46</v>
      </c>
      <c r="Q38" s="9" t="s">
        <v>64</v>
      </c>
      <c r="R38" s="122">
        <f aca="true" t="shared" si="6" ref="R38:R69">O38/P38</f>
        <v>125848.16999999998</v>
      </c>
      <c r="S38" s="52">
        <f t="shared" si="3"/>
        <v>50.13007715147761</v>
      </c>
      <c r="T38" s="52">
        <f t="shared" si="5"/>
        <v>-19.29824561403509</v>
      </c>
      <c r="U38" s="52">
        <f t="shared" si="4"/>
        <v>86.03074777465702</v>
      </c>
    </row>
    <row r="39" spans="1:22" ht="144">
      <c r="A39" s="4">
        <f aca="true" t="shared" si="7" ref="A39:A70">A38+1</f>
        <v>34</v>
      </c>
      <c r="B39" s="10" t="s">
        <v>270</v>
      </c>
      <c r="C39" s="122">
        <v>5045428.62</v>
      </c>
      <c r="D39" s="122">
        <v>369674.35</v>
      </c>
      <c r="E39" s="122">
        <v>479407.26</v>
      </c>
      <c r="F39" s="122">
        <v>148433.33</v>
      </c>
      <c r="G39" s="122">
        <v>6042943.56</v>
      </c>
      <c r="H39" s="336">
        <v>4</v>
      </c>
      <c r="I39" s="9" t="s">
        <v>75</v>
      </c>
      <c r="J39" s="122">
        <f t="shared" si="2"/>
        <v>1510735.89</v>
      </c>
      <c r="K39" s="122">
        <v>2539746.05</v>
      </c>
      <c r="L39" s="122">
        <v>80255.93</v>
      </c>
      <c r="M39" s="122">
        <v>267580.78</v>
      </c>
      <c r="N39" s="122">
        <v>87771.09</v>
      </c>
      <c r="O39" s="122">
        <v>2975353.85</v>
      </c>
      <c r="P39" s="336">
        <v>2</v>
      </c>
      <c r="Q39" s="9" t="s">
        <v>75</v>
      </c>
      <c r="R39" s="122">
        <f t="shared" si="6"/>
        <v>1487676.925</v>
      </c>
      <c r="S39" s="129">
        <f t="shared" si="3"/>
        <v>-50.76316996083279</v>
      </c>
      <c r="T39" s="129">
        <f t="shared" si="5"/>
        <v>-50</v>
      </c>
      <c r="U39" s="129">
        <f t="shared" si="4"/>
        <v>-1.5263399216655833</v>
      </c>
      <c r="V39" s="24">
        <f>SUM(P26:P39)</f>
        <v>106978</v>
      </c>
    </row>
    <row r="40" spans="1:21" ht="144">
      <c r="A40" s="4">
        <f t="shared" si="7"/>
        <v>35</v>
      </c>
      <c r="B40" s="10" t="s">
        <v>271</v>
      </c>
      <c r="C40" s="122">
        <v>10121080.53</v>
      </c>
      <c r="D40" s="122">
        <v>1417.6799999999998</v>
      </c>
      <c r="E40" s="122">
        <v>1134060.69</v>
      </c>
      <c r="F40" s="122">
        <v>240023.86</v>
      </c>
      <c r="G40" s="122">
        <v>11496582.759999998</v>
      </c>
      <c r="H40" s="336">
        <v>183692</v>
      </c>
      <c r="I40" s="9" t="s">
        <v>59</v>
      </c>
      <c r="J40" s="122">
        <f t="shared" si="2"/>
        <v>62.58619188641856</v>
      </c>
      <c r="K40" s="122">
        <v>10507330.11</v>
      </c>
      <c r="L40" s="122">
        <v>191537.24</v>
      </c>
      <c r="M40" s="122">
        <v>863751.72</v>
      </c>
      <c r="N40" s="122">
        <v>547183.68</v>
      </c>
      <c r="O40" s="122">
        <v>12109802.75</v>
      </c>
      <c r="P40" s="336">
        <v>73539</v>
      </c>
      <c r="Q40" s="9" t="s">
        <v>59</v>
      </c>
      <c r="R40" s="122">
        <f t="shared" si="6"/>
        <v>164.67184419151744</v>
      </c>
      <c r="S40" s="129">
        <f t="shared" si="3"/>
        <v>5.333932724196752</v>
      </c>
      <c r="T40" s="129">
        <f t="shared" si="5"/>
        <v>-59.96613897175707</v>
      </c>
      <c r="U40" s="129">
        <f t="shared" si="4"/>
        <v>163.1121006537096</v>
      </c>
    </row>
    <row r="41" spans="1:21" ht="120">
      <c r="A41" s="4">
        <f t="shared" si="7"/>
        <v>36</v>
      </c>
      <c r="B41" s="10" t="s">
        <v>272</v>
      </c>
      <c r="C41" s="122">
        <v>1983532.75</v>
      </c>
      <c r="D41" s="122">
        <v>325.43999999999994</v>
      </c>
      <c r="E41" s="122">
        <v>260332.88</v>
      </c>
      <c r="F41" s="122">
        <v>55099.43</v>
      </c>
      <c r="G41" s="122">
        <v>2299290.5</v>
      </c>
      <c r="H41" s="336">
        <v>878</v>
      </c>
      <c r="I41" s="9" t="s">
        <v>59</v>
      </c>
      <c r="J41" s="122">
        <f t="shared" si="2"/>
        <v>2618.781890660592</v>
      </c>
      <c r="K41" s="122">
        <v>1339375.3</v>
      </c>
      <c r="L41" s="122">
        <v>31727.03</v>
      </c>
      <c r="M41" s="122">
        <v>143075.44</v>
      </c>
      <c r="N41" s="122">
        <v>90637.79</v>
      </c>
      <c r="O41" s="122">
        <v>1604815.56</v>
      </c>
      <c r="P41" s="336">
        <v>688</v>
      </c>
      <c r="Q41" s="9" t="s">
        <v>59</v>
      </c>
      <c r="R41" s="122">
        <f t="shared" si="6"/>
        <v>2332.5807558139536</v>
      </c>
      <c r="S41" s="52">
        <f t="shared" si="3"/>
        <v>-30.203879849022993</v>
      </c>
      <c r="T41" s="52">
        <f t="shared" si="5"/>
        <v>-21.64009111617312</v>
      </c>
      <c r="U41" s="52">
        <f t="shared" si="4"/>
        <v>-10.928788528258984</v>
      </c>
    </row>
    <row r="42" spans="1:21" ht="144">
      <c r="A42" s="4">
        <f t="shared" si="7"/>
        <v>37</v>
      </c>
      <c r="B42" s="10" t="s">
        <v>273</v>
      </c>
      <c r="C42" s="122">
        <v>2745713.68</v>
      </c>
      <c r="D42" s="122">
        <v>411.8399999999999</v>
      </c>
      <c r="E42" s="122">
        <v>329447.8</v>
      </c>
      <c r="F42" s="122">
        <v>69727.6</v>
      </c>
      <c r="G42" s="122">
        <v>3145300.92</v>
      </c>
      <c r="H42" s="336">
        <v>4</v>
      </c>
      <c r="I42" s="9" t="s">
        <v>62</v>
      </c>
      <c r="J42" s="122">
        <f t="shared" si="2"/>
        <v>786325.23</v>
      </c>
      <c r="K42" s="122">
        <v>3898624.41</v>
      </c>
      <c r="L42" s="122">
        <v>62492.63</v>
      </c>
      <c r="M42" s="122">
        <v>281815.25</v>
      </c>
      <c r="N42" s="122">
        <v>178528.98</v>
      </c>
      <c r="O42" s="122">
        <v>4421461.27</v>
      </c>
      <c r="P42" s="336">
        <v>11</v>
      </c>
      <c r="Q42" s="9" t="s">
        <v>62</v>
      </c>
      <c r="R42" s="122">
        <f t="shared" si="6"/>
        <v>401951.0245454545</v>
      </c>
      <c r="S42" s="52">
        <f t="shared" si="3"/>
        <v>40.573553451922166</v>
      </c>
      <c r="T42" s="52">
        <f t="shared" si="5"/>
        <v>175</v>
      </c>
      <c r="U42" s="52">
        <f t="shared" si="4"/>
        <v>-48.88234419930103</v>
      </c>
    </row>
    <row r="43" spans="1:21" ht="120">
      <c r="A43" s="4">
        <f t="shared" si="7"/>
        <v>38</v>
      </c>
      <c r="B43" s="10" t="s">
        <v>274</v>
      </c>
      <c r="C43" s="122">
        <v>1879114.21</v>
      </c>
      <c r="D43" s="122">
        <v>255.23999999999995</v>
      </c>
      <c r="E43" s="122">
        <v>204177</v>
      </c>
      <c r="F43" s="122">
        <v>43214.05</v>
      </c>
      <c r="G43" s="122">
        <v>2126760.5</v>
      </c>
      <c r="H43" s="336">
        <v>1303</v>
      </c>
      <c r="I43" s="9" t="s">
        <v>64</v>
      </c>
      <c r="J43" s="122">
        <f t="shared" si="2"/>
        <v>1632.2029930928627</v>
      </c>
      <c r="K43" s="122">
        <v>1472147.5</v>
      </c>
      <c r="L43" s="122">
        <v>29376.87</v>
      </c>
      <c r="M43" s="122">
        <v>132477.25</v>
      </c>
      <c r="N43" s="122">
        <v>83923.88</v>
      </c>
      <c r="O43" s="122">
        <v>1717925.5</v>
      </c>
      <c r="P43" s="336">
        <v>824</v>
      </c>
      <c r="Q43" s="9" t="s">
        <v>64</v>
      </c>
      <c r="R43" s="122">
        <f t="shared" si="6"/>
        <v>2084.8610436893205</v>
      </c>
      <c r="S43" s="52">
        <f t="shared" si="3"/>
        <v>-19.223368122550706</v>
      </c>
      <c r="T43" s="52">
        <f t="shared" si="5"/>
        <v>-36.761320030698386</v>
      </c>
      <c r="U43" s="52">
        <f t="shared" si="4"/>
        <v>27.73295065086945</v>
      </c>
    </row>
    <row r="44" spans="1:21" ht="120">
      <c r="A44" s="4">
        <f t="shared" si="7"/>
        <v>39</v>
      </c>
      <c r="B44" s="10" t="s">
        <v>275</v>
      </c>
      <c r="C44" s="122">
        <v>1480463.23</v>
      </c>
      <c r="D44" s="122">
        <v>181.07999999999998</v>
      </c>
      <c r="E44" s="122">
        <v>144853.35</v>
      </c>
      <c r="F44" s="122">
        <v>30658.2</v>
      </c>
      <c r="G44" s="122">
        <v>1656155.86</v>
      </c>
      <c r="H44" s="336">
        <v>391</v>
      </c>
      <c r="I44" s="9" t="s">
        <v>59</v>
      </c>
      <c r="J44" s="122">
        <f t="shared" si="2"/>
        <v>4235.692736572891</v>
      </c>
      <c r="K44" s="122">
        <v>1275733.06</v>
      </c>
      <c r="L44" s="122">
        <v>19548.97</v>
      </c>
      <c r="M44" s="122">
        <v>88157.58</v>
      </c>
      <c r="N44" s="122">
        <v>55847.53</v>
      </c>
      <c r="O44" s="122">
        <v>1439287.14</v>
      </c>
      <c r="P44" s="336">
        <v>357</v>
      </c>
      <c r="Q44" s="9" t="s">
        <v>59</v>
      </c>
      <c r="R44" s="122">
        <f t="shared" si="6"/>
        <v>4031.616638655462</v>
      </c>
      <c r="S44" s="52">
        <f t="shared" si="3"/>
        <v>-13.094704745965165</v>
      </c>
      <c r="T44" s="52">
        <f t="shared" si="5"/>
        <v>-8.695652173913043</v>
      </c>
      <c r="U44" s="52">
        <f t="shared" si="4"/>
        <v>-4.818009959866618</v>
      </c>
    </row>
    <row r="45" spans="1:21" ht="120">
      <c r="A45" s="4">
        <f t="shared" si="7"/>
        <v>40</v>
      </c>
      <c r="B45" s="11" t="s">
        <v>276</v>
      </c>
      <c r="C45" s="122">
        <v>461196.43</v>
      </c>
      <c r="D45" s="122">
        <v>64.44</v>
      </c>
      <c r="E45" s="122">
        <v>51548.21</v>
      </c>
      <c r="F45" s="122">
        <v>10910.18</v>
      </c>
      <c r="G45" s="122">
        <v>523719.26</v>
      </c>
      <c r="H45" s="336">
        <v>464</v>
      </c>
      <c r="I45" s="9" t="s">
        <v>59</v>
      </c>
      <c r="J45" s="122">
        <f t="shared" si="2"/>
        <v>1128.705301724138</v>
      </c>
      <c r="K45" s="122">
        <v>956073.9</v>
      </c>
      <c r="L45" s="122">
        <v>21471.83</v>
      </c>
      <c r="M45" s="122">
        <v>96828.83</v>
      </c>
      <c r="N45" s="122">
        <v>61340.72</v>
      </c>
      <c r="O45" s="122">
        <v>1135715.28</v>
      </c>
      <c r="P45" s="336">
        <v>436</v>
      </c>
      <c r="Q45" s="9" t="s">
        <v>59</v>
      </c>
      <c r="R45" s="122">
        <f t="shared" si="6"/>
        <v>2604.8515596330276</v>
      </c>
      <c r="S45" s="52">
        <f t="shared" si="3"/>
        <v>116.85574061186904</v>
      </c>
      <c r="T45" s="52">
        <f t="shared" si="5"/>
        <v>-6.0344827586206895</v>
      </c>
      <c r="U45" s="52">
        <f t="shared" si="4"/>
        <v>130.7822560640074</v>
      </c>
    </row>
    <row r="46" spans="1:21" ht="144">
      <c r="A46" s="4">
        <f t="shared" si="7"/>
        <v>41</v>
      </c>
      <c r="B46" s="11" t="s">
        <v>277</v>
      </c>
      <c r="C46" s="122">
        <v>828253.39</v>
      </c>
      <c r="D46" s="122">
        <v>147.23999999999998</v>
      </c>
      <c r="E46" s="122">
        <v>117783.35</v>
      </c>
      <c r="F46" s="122">
        <v>24928.84</v>
      </c>
      <c r="G46" s="122">
        <v>971112.82</v>
      </c>
      <c r="H46" s="336">
        <v>1164</v>
      </c>
      <c r="I46" s="9" t="s">
        <v>59</v>
      </c>
      <c r="J46" s="122">
        <f t="shared" si="2"/>
        <v>834.2893642611683</v>
      </c>
      <c r="K46" s="122">
        <v>621340.65</v>
      </c>
      <c r="L46" s="122">
        <v>15329.38</v>
      </c>
      <c r="M46" s="122">
        <v>69129.04</v>
      </c>
      <c r="N46" s="122">
        <v>43793.01</v>
      </c>
      <c r="O46" s="122">
        <v>749592.08</v>
      </c>
      <c r="P46" s="336">
        <v>914</v>
      </c>
      <c r="Q46" s="9" t="s">
        <v>59</v>
      </c>
      <c r="R46" s="122">
        <f t="shared" si="6"/>
        <v>820.1226258205688</v>
      </c>
      <c r="S46" s="52">
        <f t="shared" si="3"/>
        <v>-22.811020041934984</v>
      </c>
      <c r="T46" s="52">
        <f t="shared" si="5"/>
        <v>-21.477663230240548</v>
      </c>
      <c r="U46" s="52">
        <f t="shared" si="4"/>
        <v>-1.6980605348056064</v>
      </c>
    </row>
    <row r="47" spans="1:21" ht="216">
      <c r="A47" s="4">
        <f t="shared" si="7"/>
        <v>42</v>
      </c>
      <c r="B47" s="11" t="s">
        <v>278</v>
      </c>
      <c r="C47" s="122">
        <v>504395.87</v>
      </c>
      <c r="D47" s="122">
        <v>87.47999999999999</v>
      </c>
      <c r="E47" s="122">
        <v>69978.85</v>
      </c>
      <c r="F47" s="122">
        <v>14811.02</v>
      </c>
      <c r="G47" s="122">
        <v>589273.22</v>
      </c>
      <c r="H47" s="336">
        <v>20</v>
      </c>
      <c r="I47" s="12" t="s">
        <v>62</v>
      </c>
      <c r="J47" s="122">
        <f t="shared" si="2"/>
        <v>29463.661</v>
      </c>
      <c r="K47" s="122">
        <v>973447.55</v>
      </c>
      <c r="L47" s="122">
        <v>23982.21</v>
      </c>
      <c r="M47" s="122">
        <v>108149.62</v>
      </c>
      <c r="N47" s="122">
        <v>68512.4</v>
      </c>
      <c r="O47" s="122">
        <v>1174091.78</v>
      </c>
      <c r="P47" s="336">
        <v>43</v>
      </c>
      <c r="Q47" s="12" t="s">
        <v>62</v>
      </c>
      <c r="R47" s="122">
        <f t="shared" si="6"/>
        <v>27304.46</v>
      </c>
      <c r="S47" s="52">
        <f t="shared" si="3"/>
        <v>99.24404166882047</v>
      </c>
      <c r="T47" s="52">
        <f t="shared" si="5"/>
        <v>115</v>
      </c>
      <c r="U47" s="52">
        <f t="shared" si="4"/>
        <v>-7.328352712176538</v>
      </c>
    </row>
    <row r="48" spans="1:21" ht="168">
      <c r="A48" s="4">
        <f t="shared" si="7"/>
        <v>43</v>
      </c>
      <c r="B48" s="10" t="s">
        <v>279</v>
      </c>
      <c r="C48" s="122">
        <v>250123.54</v>
      </c>
      <c r="D48" s="122">
        <v>44.279999999999994</v>
      </c>
      <c r="E48" s="122">
        <v>35421.4</v>
      </c>
      <c r="F48" s="122">
        <v>7496.94</v>
      </c>
      <c r="G48" s="122">
        <v>293086.16000000003</v>
      </c>
      <c r="H48" s="336">
        <v>337</v>
      </c>
      <c r="I48" s="9" t="s">
        <v>62</v>
      </c>
      <c r="J48" s="122">
        <f t="shared" si="2"/>
        <v>869.6918694362018</v>
      </c>
      <c r="K48" s="122">
        <v>251134.2</v>
      </c>
      <c r="L48" s="122">
        <v>6195.85</v>
      </c>
      <c r="M48" s="122">
        <v>27940.66</v>
      </c>
      <c r="N48" s="122">
        <v>17700.31</v>
      </c>
      <c r="O48" s="122">
        <v>302971.02</v>
      </c>
      <c r="P48" s="336">
        <v>24</v>
      </c>
      <c r="Q48" s="9" t="s">
        <v>62</v>
      </c>
      <c r="R48" s="122">
        <f t="shared" si="6"/>
        <v>12623.792500000001</v>
      </c>
      <c r="S48" s="52">
        <f t="shared" si="3"/>
        <v>3.3726805796629855</v>
      </c>
      <c r="T48" s="52">
        <f t="shared" si="5"/>
        <v>-92.87833827893175</v>
      </c>
      <c r="U48" s="52">
        <f t="shared" si="4"/>
        <v>1351.5247231394346</v>
      </c>
    </row>
    <row r="49" spans="1:21" ht="96">
      <c r="A49" s="4">
        <f t="shared" si="7"/>
        <v>44</v>
      </c>
      <c r="B49" s="10" t="s">
        <v>280</v>
      </c>
      <c r="C49" s="122">
        <v>773576.52</v>
      </c>
      <c r="D49" s="122">
        <v>137.51999999999998</v>
      </c>
      <c r="E49" s="122">
        <v>110007.92</v>
      </c>
      <c r="F49" s="122">
        <v>23283.17</v>
      </c>
      <c r="G49" s="122">
        <v>907005.1300000001</v>
      </c>
      <c r="H49" s="336">
        <v>20</v>
      </c>
      <c r="I49" s="9" t="s">
        <v>62</v>
      </c>
      <c r="J49" s="122">
        <f t="shared" si="2"/>
        <v>45350.2565</v>
      </c>
      <c r="K49" s="122">
        <v>740412.9</v>
      </c>
      <c r="L49" s="122">
        <v>18267.08</v>
      </c>
      <c r="M49" s="122">
        <v>82376.77</v>
      </c>
      <c r="N49" s="122">
        <v>52185.39</v>
      </c>
      <c r="O49" s="122">
        <v>893242.14</v>
      </c>
      <c r="P49" s="336">
        <v>34</v>
      </c>
      <c r="Q49" s="9" t="s">
        <v>62</v>
      </c>
      <c r="R49" s="122">
        <f t="shared" si="6"/>
        <v>26271.827647058824</v>
      </c>
      <c r="S49" s="129">
        <f t="shared" si="3"/>
        <v>-1.5174103811298294</v>
      </c>
      <c r="T49" s="129">
        <f t="shared" si="5"/>
        <v>70</v>
      </c>
      <c r="U49" s="129">
        <f t="shared" si="4"/>
        <v>-42.069064930076365</v>
      </c>
    </row>
    <row r="50" spans="1:21" ht="120">
      <c r="A50" s="4">
        <f t="shared" si="7"/>
        <v>45</v>
      </c>
      <c r="B50" s="10" t="s">
        <v>281</v>
      </c>
      <c r="C50" s="122">
        <v>1582173.08</v>
      </c>
      <c r="D50" s="122">
        <v>250.91999999999996</v>
      </c>
      <c r="E50" s="122">
        <v>200721.24</v>
      </c>
      <c r="F50" s="122">
        <v>42482.64</v>
      </c>
      <c r="G50" s="122">
        <v>1825627.88</v>
      </c>
      <c r="H50" s="336">
        <v>452</v>
      </c>
      <c r="I50" s="9" t="s">
        <v>64</v>
      </c>
      <c r="J50" s="122">
        <f t="shared" si="2"/>
        <v>4038.9997345132742</v>
      </c>
      <c r="K50" s="122">
        <v>2550976.96</v>
      </c>
      <c r="L50" s="122">
        <v>57311.62</v>
      </c>
      <c r="M50" s="122">
        <v>258451.08</v>
      </c>
      <c r="N50" s="122">
        <v>163727.86</v>
      </c>
      <c r="O50" s="122">
        <v>3030467.52</v>
      </c>
      <c r="P50" s="336">
        <v>402</v>
      </c>
      <c r="Q50" s="9" t="s">
        <v>64</v>
      </c>
      <c r="R50" s="122">
        <f t="shared" si="6"/>
        <v>7538.476417910448</v>
      </c>
      <c r="S50" s="129">
        <f t="shared" si="3"/>
        <v>65.99590492669296</v>
      </c>
      <c r="T50" s="129">
        <f t="shared" si="5"/>
        <v>-11.061946902654867</v>
      </c>
      <c r="U50" s="129">
        <f t="shared" si="4"/>
        <v>86.64216175837117</v>
      </c>
    </row>
    <row r="51" spans="1:21" ht="144">
      <c r="A51" s="4">
        <f t="shared" si="7"/>
        <v>46</v>
      </c>
      <c r="B51" s="10" t="s">
        <v>282</v>
      </c>
      <c r="C51" s="122">
        <v>237389.33</v>
      </c>
      <c r="D51" s="122">
        <v>36.71999999999999</v>
      </c>
      <c r="E51" s="122">
        <v>29373.84</v>
      </c>
      <c r="F51" s="122">
        <v>6216.97</v>
      </c>
      <c r="G51" s="122">
        <v>273016.86</v>
      </c>
      <c r="H51" s="336">
        <v>6</v>
      </c>
      <c r="I51" s="9" t="s">
        <v>62</v>
      </c>
      <c r="J51" s="122">
        <f t="shared" si="2"/>
        <v>45502.81</v>
      </c>
      <c r="K51" s="122">
        <v>549897.3</v>
      </c>
      <c r="L51" s="122">
        <v>13566.77</v>
      </c>
      <c r="M51" s="122">
        <v>61180.41</v>
      </c>
      <c r="N51" s="122">
        <v>38757.57</v>
      </c>
      <c r="O51" s="122">
        <v>663402.05</v>
      </c>
      <c r="P51" s="336">
        <v>10</v>
      </c>
      <c r="Q51" s="9" t="s">
        <v>62</v>
      </c>
      <c r="R51" s="122">
        <f t="shared" si="6"/>
        <v>66340.205</v>
      </c>
      <c r="S51" s="52">
        <f t="shared" si="3"/>
        <v>142.98940732085194</v>
      </c>
      <c r="T51" s="52">
        <f t="shared" si="5"/>
        <v>66.66666666666667</v>
      </c>
      <c r="U51" s="52">
        <f t="shared" si="4"/>
        <v>45.793644392511155</v>
      </c>
    </row>
    <row r="52" spans="1:21" ht="144">
      <c r="A52" s="4">
        <f t="shared" si="7"/>
        <v>47</v>
      </c>
      <c r="B52" s="11" t="s">
        <v>283</v>
      </c>
      <c r="C52" s="122">
        <v>1396354.38</v>
      </c>
      <c r="D52" s="122">
        <v>224.99999999999997</v>
      </c>
      <c r="E52" s="122">
        <v>179986.78</v>
      </c>
      <c r="F52" s="122">
        <v>38094.19</v>
      </c>
      <c r="G52" s="122">
        <v>1614660.3499999999</v>
      </c>
      <c r="H52" s="336">
        <v>22</v>
      </c>
      <c r="I52" s="9" t="s">
        <v>64</v>
      </c>
      <c r="J52" s="122">
        <f t="shared" si="2"/>
        <v>73393.65227272727</v>
      </c>
      <c r="K52" s="122">
        <v>1712856.2</v>
      </c>
      <c r="L52" s="122">
        <v>41448.1</v>
      </c>
      <c r="M52" s="122">
        <v>186913.37</v>
      </c>
      <c r="N52" s="122">
        <v>118408.96</v>
      </c>
      <c r="O52" s="122">
        <v>2059626.63</v>
      </c>
      <c r="P52" s="336">
        <v>16</v>
      </c>
      <c r="Q52" s="9" t="s">
        <v>64</v>
      </c>
      <c r="R52" s="122">
        <f t="shared" si="6"/>
        <v>128726.664375</v>
      </c>
      <c r="S52" s="52">
        <f t="shared" si="3"/>
        <v>27.55788732905964</v>
      </c>
      <c r="T52" s="52">
        <f t="shared" si="5"/>
        <v>-27.272727272727273</v>
      </c>
      <c r="U52" s="52">
        <f t="shared" si="4"/>
        <v>75.392095077457</v>
      </c>
    </row>
    <row r="53" spans="1:22" ht="168">
      <c r="A53" s="4">
        <f t="shared" si="7"/>
        <v>48</v>
      </c>
      <c r="B53" s="10" t="s">
        <v>284</v>
      </c>
      <c r="C53" s="122">
        <v>92423.92</v>
      </c>
      <c r="D53" s="122">
        <v>15.119999999999997</v>
      </c>
      <c r="E53" s="122">
        <v>12095.11</v>
      </c>
      <c r="F53" s="122">
        <v>2559.93</v>
      </c>
      <c r="G53" s="122">
        <v>107094.07999999999</v>
      </c>
      <c r="H53" s="336">
        <v>0</v>
      </c>
      <c r="I53" s="9" t="s">
        <v>75</v>
      </c>
      <c r="J53" s="122"/>
      <c r="K53" s="122">
        <v>75773.25</v>
      </c>
      <c r="L53" s="122">
        <v>1869.44</v>
      </c>
      <c r="M53" s="122">
        <v>8430.37</v>
      </c>
      <c r="N53" s="122">
        <v>5340.61</v>
      </c>
      <c r="O53" s="122">
        <v>91413.67</v>
      </c>
      <c r="P53" s="336">
        <v>0</v>
      </c>
      <c r="Q53" s="9" t="s">
        <v>75</v>
      </c>
      <c r="R53" s="336">
        <v>0</v>
      </c>
      <c r="S53" s="52">
        <f t="shared" si="3"/>
        <v>-14.641715022903218</v>
      </c>
      <c r="T53" s="336">
        <v>0</v>
      </c>
      <c r="U53" s="336">
        <v>0</v>
      </c>
      <c r="V53" s="24">
        <f>SUM(P40:P53)</f>
        <v>77298</v>
      </c>
    </row>
    <row r="54" spans="1:21" ht="120">
      <c r="A54" s="4">
        <f t="shared" si="7"/>
        <v>49</v>
      </c>
      <c r="B54" s="10" t="s">
        <v>285</v>
      </c>
      <c r="C54" s="122">
        <v>12395055.74</v>
      </c>
      <c r="D54" s="122">
        <v>0</v>
      </c>
      <c r="E54" s="122">
        <v>1167137.82</v>
      </c>
      <c r="F54" s="122">
        <v>190142</v>
      </c>
      <c r="G54" s="122">
        <v>13752335.56</v>
      </c>
      <c r="H54" s="336">
        <v>180268</v>
      </c>
      <c r="I54" s="9" t="s">
        <v>59</v>
      </c>
      <c r="J54" s="122">
        <f t="shared" si="2"/>
        <v>76.28827945059578</v>
      </c>
      <c r="K54" s="122">
        <v>13227730.48</v>
      </c>
      <c r="L54" s="122">
        <v>91329.4</v>
      </c>
      <c r="M54" s="122">
        <v>1052964.05</v>
      </c>
      <c r="N54" s="122">
        <v>639163.72</v>
      </c>
      <c r="O54" s="122">
        <v>15011187.650000002</v>
      </c>
      <c r="P54" s="336">
        <v>152933</v>
      </c>
      <c r="Q54" s="9" t="s">
        <v>59</v>
      </c>
      <c r="R54" s="122">
        <f t="shared" si="6"/>
        <v>98.15532063060296</v>
      </c>
      <c r="S54" s="52">
        <f t="shared" si="3"/>
        <v>9.153733084156956</v>
      </c>
      <c r="T54" s="52">
        <f t="shared" si="5"/>
        <v>-15.163534293385403</v>
      </c>
      <c r="U54" s="52">
        <f t="shared" si="4"/>
        <v>28.66369688435332</v>
      </c>
    </row>
    <row r="55" spans="1:21" ht="144">
      <c r="A55" s="4">
        <f t="shared" si="7"/>
        <v>50</v>
      </c>
      <c r="B55" s="10" t="s">
        <v>286</v>
      </c>
      <c r="C55" s="122">
        <v>2948000.8</v>
      </c>
      <c r="D55" s="122">
        <v>0</v>
      </c>
      <c r="E55" s="122">
        <v>321578.76</v>
      </c>
      <c r="F55" s="122">
        <v>52389.38</v>
      </c>
      <c r="G55" s="122">
        <v>3321968.9399999995</v>
      </c>
      <c r="H55" s="336">
        <v>7</v>
      </c>
      <c r="I55" s="9" t="s">
        <v>62</v>
      </c>
      <c r="J55" s="122">
        <f t="shared" si="2"/>
        <v>474566.99142857135</v>
      </c>
      <c r="K55" s="122">
        <v>4315932.17</v>
      </c>
      <c r="L55" s="122">
        <v>23459.79</v>
      </c>
      <c r="M55" s="122">
        <v>270475</v>
      </c>
      <c r="N55" s="122">
        <v>164182.06</v>
      </c>
      <c r="O55" s="122">
        <v>4774049.02</v>
      </c>
      <c r="P55" s="336">
        <v>6</v>
      </c>
      <c r="Q55" s="9" t="s">
        <v>62</v>
      </c>
      <c r="R55" s="122">
        <f t="shared" si="6"/>
        <v>795674.8366666666</v>
      </c>
      <c r="S55" s="52">
        <f t="shared" si="3"/>
        <v>43.711428560196</v>
      </c>
      <c r="T55" s="52">
        <f t="shared" si="5"/>
        <v>-14.285714285714286</v>
      </c>
      <c r="U55" s="52">
        <f t="shared" si="4"/>
        <v>67.66333332022866</v>
      </c>
    </row>
    <row r="56" spans="1:21" ht="120">
      <c r="A56" s="4">
        <f t="shared" si="7"/>
        <v>51</v>
      </c>
      <c r="B56" s="10" t="s">
        <v>287</v>
      </c>
      <c r="C56" s="122">
        <v>977194.9</v>
      </c>
      <c r="D56" s="122">
        <v>0</v>
      </c>
      <c r="E56" s="122">
        <v>94209.93</v>
      </c>
      <c r="F56" s="122">
        <v>15348.03</v>
      </c>
      <c r="G56" s="122">
        <v>1086752.86</v>
      </c>
      <c r="H56" s="336">
        <v>5543</v>
      </c>
      <c r="I56" s="9" t="s">
        <v>64</v>
      </c>
      <c r="J56" s="122">
        <f t="shared" si="2"/>
        <v>196.05860725239043</v>
      </c>
      <c r="K56" s="122">
        <v>901631.86</v>
      </c>
      <c r="L56" s="122">
        <v>6234.81</v>
      </c>
      <c r="M56" s="122">
        <v>71883</v>
      </c>
      <c r="N56" s="122">
        <v>43633.97</v>
      </c>
      <c r="O56" s="122">
        <v>1023383.64</v>
      </c>
      <c r="P56" s="336">
        <v>4047</v>
      </c>
      <c r="Q56" s="9" t="s">
        <v>64</v>
      </c>
      <c r="R56" s="122">
        <f t="shared" si="6"/>
        <v>252.87463306152705</v>
      </c>
      <c r="S56" s="52">
        <f t="shared" si="3"/>
        <v>-5.831060798864618</v>
      </c>
      <c r="T56" s="52">
        <f t="shared" si="5"/>
        <v>-26.988995128991522</v>
      </c>
      <c r="U56" s="52">
        <f t="shared" si="4"/>
        <v>28.979103037285242</v>
      </c>
    </row>
    <row r="57" spans="1:21" ht="96">
      <c r="A57" s="4">
        <f t="shared" si="7"/>
        <v>52</v>
      </c>
      <c r="B57" s="10" t="s">
        <v>288</v>
      </c>
      <c r="C57" s="122">
        <v>7240280.43</v>
      </c>
      <c r="D57" s="122">
        <v>0</v>
      </c>
      <c r="E57" s="122">
        <v>465723.28</v>
      </c>
      <c r="F57" s="122">
        <v>75872.41</v>
      </c>
      <c r="G57" s="122">
        <v>7781876.12</v>
      </c>
      <c r="H57" s="336">
        <v>4706</v>
      </c>
      <c r="I57" s="9" t="s">
        <v>59</v>
      </c>
      <c r="J57" s="122">
        <f t="shared" si="2"/>
        <v>1653.607335316617</v>
      </c>
      <c r="K57" s="122">
        <v>5990195.64</v>
      </c>
      <c r="L57" s="122">
        <v>37725.89</v>
      </c>
      <c r="M57" s="122">
        <v>434953.04</v>
      </c>
      <c r="N57" s="122">
        <v>264022.5</v>
      </c>
      <c r="O57" s="122">
        <v>6726897.069999999</v>
      </c>
      <c r="P57" s="336">
        <v>2551</v>
      </c>
      <c r="Q57" s="9" t="s">
        <v>59</v>
      </c>
      <c r="R57" s="122">
        <f t="shared" si="6"/>
        <v>2636.964747157977</v>
      </c>
      <c r="S57" s="52">
        <f t="shared" si="3"/>
        <v>-13.556872838011726</v>
      </c>
      <c r="T57" s="52">
        <f t="shared" si="5"/>
        <v>-45.792605184870375</v>
      </c>
      <c r="U57" s="52">
        <f t="shared" si="4"/>
        <v>59.467407457591854</v>
      </c>
    </row>
    <row r="58" spans="1:21" ht="120">
      <c r="A58" s="4">
        <f t="shared" si="7"/>
        <v>53</v>
      </c>
      <c r="B58" s="11" t="s">
        <v>289</v>
      </c>
      <c r="C58" s="122">
        <v>1851702.14</v>
      </c>
      <c r="D58" s="122">
        <v>0</v>
      </c>
      <c r="E58" s="122">
        <v>196076.49</v>
      </c>
      <c r="F58" s="122">
        <v>31943.42</v>
      </c>
      <c r="G58" s="122">
        <v>2079722.0499999998</v>
      </c>
      <c r="H58" s="336">
        <v>13371</v>
      </c>
      <c r="I58" s="9" t="s">
        <v>59</v>
      </c>
      <c r="J58" s="122">
        <f t="shared" si="2"/>
        <v>155.53975394510508</v>
      </c>
      <c r="K58" s="122">
        <v>1877707.16</v>
      </c>
      <c r="L58" s="122">
        <v>15085.07</v>
      </c>
      <c r="M58" s="122">
        <v>173920.3</v>
      </c>
      <c r="N58" s="122">
        <v>105572.02</v>
      </c>
      <c r="O58" s="122">
        <v>2172284.55</v>
      </c>
      <c r="P58" s="336">
        <v>15511</v>
      </c>
      <c r="Q58" s="9" t="s">
        <v>59</v>
      </c>
      <c r="R58" s="122">
        <f t="shared" si="6"/>
        <v>140.04800141834826</v>
      </c>
      <c r="S58" s="52">
        <f t="shared" si="3"/>
        <v>4.450714940489283</v>
      </c>
      <c r="T58" s="52">
        <f t="shared" si="5"/>
        <v>16.004786478199087</v>
      </c>
      <c r="U58" s="52">
        <f t="shared" si="4"/>
        <v>-9.959995521289269</v>
      </c>
    </row>
    <row r="59" spans="1:21" ht="144">
      <c r="A59" s="4">
        <f t="shared" si="7"/>
        <v>54</v>
      </c>
      <c r="B59" s="11" t="s">
        <v>290</v>
      </c>
      <c r="C59" s="122">
        <v>950001.07</v>
      </c>
      <c r="D59" s="122">
        <v>0</v>
      </c>
      <c r="E59" s="122">
        <v>105195.54</v>
      </c>
      <c r="F59" s="122">
        <v>17137.73</v>
      </c>
      <c r="G59" s="122">
        <v>1072334.3399999999</v>
      </c>
      <c r="H59" s="336">
        <v>10049</v>
      </c>
      <c r="I59" s="9" t="s">
        <v>59</v>
      </c>
      <c r="J59" s="122">
        <f t="shared" si="2"/>
        <v>106.71055229376056</v>
      </c>
      <c r="K59" s="122">
        <v>1015508.33</v>
      </c>
      <c r="L59" s="122">
        <v>8665.33</v>
      </c>
      <c r="M59" s="122">
        <v>99905.18</v>
      </c>
      <c r="N59" s="122">
        <v>60643.82</v>
      </c>
      <c r="O59" s="122">
        <v>1184722.66</v>
      </c>
      <c r="P59" s="336">
        <v>10494</v>
      </c>
      <c r="Q59" s="9" t="s">
        <v>59</v>
      </c>
      <c r="R59" s="122">
        <f t="shared" si="6"/>
        <v>112.89524109014674</v>
      </c>
      <c r="S59" s="129">
        <f t="shared" si="3"/>
        <v>10.480716303461856</v>
      </c>
      <c r="T59" s="129">
        <f t="shared" si="5"/>
        <v>4.428301323514778</v>
      </c>
      <c r="U59" s="129">
        <f t="shared" si="4"/>
        <v>5.795761209594833</v>
      </c>
    </row>
    <row r="60" spans="1:21" ht="192">
      <c r="A60" s="4">
        <f t="shared" si="7"/>
        <v>55</v>
      </c>
      <c r="B60" s="11" t="s">
        <v>291</v>
      </c>
      <c r="C60" s="122">
        <v>821705.94</v>
      </c>
      <c r="D60" s="122">
        <v>0</v>
      </c>
      <c r="E60" s="122">
        <v>99203.4</v>
      </c>
      <c r="F60" s="122">
        <v>16161.53</v>
      </c>
      <c r="G60" s="122">
        <v>937070.87</v>
      </c>
      <c r="H60" s="336">
        <v>12</v>
      </c>
      <c r="I60" s="12" t="s">
        <v>62</v>
      </c>
      <c r="J60" s="122">
        <f t="shared" si="2"/>
        <v>78089.23916666667</v>
      </c>
      <c r="K60" s="122">
        <v>623580.36</v>
      </c>
      <c r="L60" s="122">
        <v>5468.67</v>
      </c>
      <c r="M60" s="122">
        <v>63049.92</v>
      </c>
      <c r="N60" s="122">
        <v>38272.17</v>
      </c>
      <c r="O60" s="122">
        <v>730371.12</v>
      </c>
      <c r="P60" s="336">
        <v>19</v>
      </c>
      <c r="Q60" s="12" t="s">
        <v>62</v>
      </c>
      <c r="R60" s="122">
        <f t="shared" si="6"/>
        <v>38440.5852631579</v>
      </c>
      <c r="S60" s="129">
        <f t="shared" si="3"/>
        <v>-22.058070164959883</v>
      </c>
      <c r="T60" s="129">
        <f t="shared" si="5"/>
        <v>58.333333333333336</v>
      </c>
      <c r="U60" s="129">
        <f t="shared" si="4"/>
        <v>-50.773517998922024</v>
      </c>
    </row>
    <row r="61" spans="1:21" ht="168">
      <c r="A61" s="4">
        <f t="shared" si="7"/>
        <v>56</v>
      </c>
      <c r="B61" s="10" t="s">
        <v>292</v>
      </c>
      <c r="C61" s="122">
        <v>904428.01</v>
      </c>
      <c r="D61" s="122">
        <v>0</v>
      </c>
      <c r="E61" s="122">
        <v>109190.3</v>
      </c>
      <c r="F61" s="122">
        <v>17788.53</v>
      </c>
      <c r="G61" s="122">
        <v>1031406.8400000001</v>
      </c>
      <c r="H61" s="336">
        <v>100</v>
      </c>
      <c r="I61" s="9" t="s">
        <v>62</v>
      </c>
      <c r="J61" s="122">
        <f t="shared" si="2"/>
        <v>10314.0684</v>
      </c>
      <c r="K61" s="122">
        <v>1016405.94</v>
      </c>
      <c r="L61" s="122">
        <v>8850.26</v>
      </c>
      <c r="M61" s="122">
        <v>102037.3</v>
      </c>
      <c r="N61" s="122">
        <v>61938.05</v>
      </c>
      <c r="O61" s="122">
        <v>1189231.55</v>
      </c>
      <c r="P61" s="336">
        <v>48</v>
      </c>
      <c r="Q61" s="9" t="s">
        <v>62</v>
      </c>
      <c r="R61" s="122">
        <f t="shared" si="6"/>
        <v>24775.657291666666</v>
      </c>
      <c r="S61" s="52">
        <f t="shared" si="3"/>
        <v>15.301887080756606</v>
      </c>
      <c r="T61" s="52">
        <f t="shared" si="5"/>
        <v>-52</v>
      </c>
      <c r="U61" s="52">
        <f t="shared" si="4"/>
        <v>140.21226475157627</v>
      </c>
    </row>
    <row r="62" spans="1:21" ht="96">
      <c r="A62" s="4">
        <f t="shared" si="7"/>
        <v>57</v>
      </c>
      <c r="B62" s="10" t="s">
        <v>293</v>
      </c>
      <c r="C62" s="122">
        <v>1531489.92</v>
      </c>
      <c r="D62" s="122">
        <v>0</v>
      </c>
      <c r="E62" s="122">
        <v>177101.35</v>
      </c>
      <c r="F62" s="122">
        <v>28853.1</v>
      </c>
      <c r="G62" s="122">
        <v>1737444.37</v>
      </c>
      <c r="H62" s="336">
        <v>383</v>
      </c>
      <c r="I62" s="9" t="s">
        <v>62</v>
      </c>
      <c r="J62" s="122">
        <f t="shared" si="2"/>
        <v>4536.408276762402</v>
      </c>
      <c r="K62" s="122">
        <v>1268698.11</v>
      </c>
      <c r="L62" s="122">
        <v>11016.59</v>
      </c>
      <c r="M62" s="122">
        <v>127013.6</v>
      </c>
      <c r="N62" s="122">
        <v>77099.01</v>
      </c>
      <c r="O62" s="122">
        <v>1483827.31</v>
      </c>
      <c r="P62" s="336">
        <v>74</v>
      </c>
      <c r="Q62" s="9" t="s">
        <v>62</v>
      </c>
      <c r="R62" s="122">
        <f t="shared" si="6"/>
        <v>20051.720405405405</v>
      </c>
      <c r="S62" s="52">
        <f t="shared" si="3"/>
        <v>-14.597132684023723</v>
      </c>
      <c r="T62" s="52">
        <f t="shared" si="5"/>
        <v>-80.67885117493472</v>
      </c>
      <c r="U62" s="52">
        <f t="shared" si="4"/>
        <v>342.01754300025556</v>
      </c>
    </row>
    <row r="63" spans="1:21" ht="120">
      <c r="A63" s="4">
        <f t="shared" si="7"/>
        <v>58</v>
      </c>
      <c r="B63" s="10" t="s">
        <v>294</v>
      </c>
      <c r="C63" s="122">
        <v>2437259.31</v>
      </c>
      <c r="D63" s="122">
        <v>0</v>
      </c>
      <c r="E63" s="122">
        <v>280299.5</v>
      </c>
      <c r="F63" s="122">
        <v>45664.45</v>
      </c>
      <c r="G63" s="122">
        <v>2763223.2600000002</v>
      </c>
      <c r="H63" s="336">
        <v>1022</v>
      </c>
      <c r="I63" s="9" t="s">
        <v>64</v>
      </c>
      <c r="J63" s="122">
        <f t="shared" si="2"/>
        <v>2703.74095890411</v>
      </c>
      <c r="K63" s="122">
        <v>3376599.86</v>
      </c>
      <c r="L63" s="122">
        <v>28822.79</v>
      </c>
      <c r="M63" s="122">
        <v>332306.56</v>
      </c>
      <c r="N63" s="122">
        <v>201714.67</v>
      </c>
      <c r="O63" s="122">
        <v>3939443.88</v>
      </c>
      <c r="P63" s="336">
        <v>1001</v>
      </c>
      <c r="Q63" s="9" t="s">
        <v>64</v>
      </c>
      <c r="R63" s="122">
        <f t="shared" si="6"/>
        <v>3935.5083716283716</v>
      </c>
      <c r="S63" s="52">
        <f t="shared" si="3"/>
        <v>42.566977378440264</v>
      </c>
      <c r="T63" s="52">
        <f t="shared" si="5"/>
        <v>-2.0547945205479454</v>
      </c>
      <c r="U63" s="52">
        <f t="shared" si="4"/>
        <v>45.55789298777817</v>
      </c>
    </row>
    <row r="64" spans="1:21" ht="144">
      <c r="A64" s="4">
        <f t="shared" si="7"/>
        <v>59</v>
      </c>
      <c r="B64" s="10" t="s">
        <v>295</v>
      </c>
      <c r="C64" s="122">
        <v>672806.21</v>
      </c>
      <c r="D64" s="122">
        <v>0</v>
      </c>
      <c r="E64" s="122">
        <v>81226.93</v>
      </c>
      <c r="F64" s="122">
        <v>13232.93</v>
      </c>
      <c r="G64" s="122">
        <v>767266.07</v>
      </c>
      <c r="H64" s="336">
        <v>184</v>
      </c>
      <c r="I64" s="9" t="s">
        <v>62</v>
      </c>
      <c r="J64" s="122">
        <f t="shared" si="2"/>
        <v>4169.924293478261</v>
      </c>
      <c r="K64" s="122">
        <v>638642.69</v>
      </c>
      <c r="L64" s="122">
        <v>5600.76</v>
      </c>
      <c r="M64" s="122">
        <v>64572.87</v>
      </c>
      <c r="N64" s="122">
        <v>39196.62</v>
      </c>
      <c r="O64" s="122">
        <v>748012.94</v>
      </c>
      <c r="P64" s="336">
        <v>15</v>
      </c>
      <c r="Q64" s="9" t="s">
        <v>62</v>
      </c>
      <c r="R64" s="122">
        <f t="shared" si="6"/>
        <v>49867.52933333333</v>
      </c>
      <c r="S64" s="52">
        <f t="shared" si="3"/>
        <v>-2.5093159664938662</v>
      </c>
      <c r="T64" s="52">
        <f t="shared" si="5"/>
        <v>-91.84782608695652</v>
      </c>
      <c r="U64" s="52">
        <f t="shared" si="4"/>
        <v>1095.885724144342</v>
      </c>
    </row>
    <row r="65" spans="1:21" ht="120">
      <c r="A65" s="4">
        <f t="shared" si="7"/>
        <v>60</v>
      </c>
      <c r="B65" s="11" t="s">
        <v>296</v>
      </c>
      <c r="C65" s="122">
        <v>2136030.38</v>
      </c>
      <c r="D65" s="122">
        <v>0</v>
      </c>
      <c r="E65" s="122">
        <v>212055.56</v>
      </c>
      <c r="F65" s="122">
        <v>34546.62</v>
      </c>
      <c r="G65" s="122">
        <v>2382632.56</v>
      </c>
      <c r="H65" s="336">
        <v>133</v>
      </c>
      <c r="I65" s="9" t="s">
        <v>64</v>
      </c>
      <c r="J65" s="122">
        <f t="shared" si="2"/>
        <v>17914.53052631579</v>
      </c>
      <c r="K65" s="122">
        <v>2882672.99</v>
      </c>
      <c r="L65" s="122">
        <v>21372.72</v>
      </c>
      <c r="M65" s="122">
        <v>246412.48</v>
      </c>
      <c r="N65" s="122">
        <v>149575.77</v>
      </c>
      <c r="O65" s="122">
        <v>3300033.96</v>
      </c>
      <c r="P65" s="336">
        <v>122</v>
      </c>
      <c r="Q65" s="9" t="s">
        <v>64</v>
      </c>
      <c r="R65" s="122">
        <f t="shared" si="6"/>
        <v>27049.458688524588</v>
      </c>
      <c r="S65" s="52">
        <f t="shared" si="3"/>
        <v>38.50368770247981</v>
      </c>
      <c r="T65" s="52">
        <f t="shared" si="5"/>
        <v>-8.270676691729323</v>
      </c>
      <c r="U65" s="52">
        <f t="shared" si="4"/>
        <v>50.99172511827716</v>
      </c>
    </row>
    <row r="66" spans="1:22" ht="168">
      <c r="A66" s="4">
        <f t="shared" si="7"/>
        <v>61</v>
      </c>
      <c r="B66" s="10" t="s">
        <v>297</v>
      </c>
      <c r="C66" s="122">
        <v>165444.15</v>
      </c>
      <c r="D66" s="122">
        <v>0</v>
      </c>
      <c r="E66" s="122">
        <v>19973.84</v>
      </c>
      <c r="F66" s="122">
        <v>3253</v>
      </c>
      <c r="G66" s="122">
        <v>188670.99</v>
      </c>
      <c r="H66" s="336">
        <v>1</v>
      </c>
      <c r="I66" s="9" t="s">
        <v>75</v>
      </c>
      <c r="J66" s="122">
        <f t="shared" si="2"/>
        <v>188670.99</v>
      </c>
      <c r="K66" s="122">
        <v>254271.08</v>
      </c>
      <c r="L66" s="122">
        <v>554.79</v>
      </c>
      <c r="M66" s="122">
        <v>6396.38</v>
      </c>
      <c r="N66" s="122">
        <v>3882.68</v>
      </c>
      <c r="O66" s="122">
        <v>265104.93</v>
      </c>
      <c r="P66" s="336">
        <v>1</v>
      </c>
      <c r="Q66" s="9" t="s">
        <v>75</v>
      </c>
      <c r="R66" s="122">
        <f t="shared" si="6"/>
        <v>265104.93</v>
      </c>
      <c r="S66" s="52">
        <f t="shared" si="3"/>
        <v>40.511760711066394</v>
      </c>
      <c r="T66" s="52">
        <f t="shared" si="5"/>
        <v>0</v>
      </c>
      <c r="U66" s="52">
        <f t="shared" si="4"/>
        <v>40.511760711066394</v>
      </c>
      <c r="V66" s="24">
        <f>SUM(P54:P66)</f>
        <v>186822</v>
      </c>
    </row>
    <row r="67" spans="1:21" ht="120">
      <c r="A67" s="4">
        <f t="shared" si="7"/>
        <v>62</v>
      </c>
      <c r="B67" s="10" t="s">
        <v>298</v>
      </c>
      <c r="C67" s="122">
        <v>8978672.57</v>
      </c>
      <c r="D67" s="122">
        <v>0</v>
      </c>
      <c r="E67" s="122">
        <v>1128902.33</v>
      </c>
      <c r="F67" s="122">
        <v>276917.25</v>
      </c>
      <c r="G67" s="122">
        <v>10384492.15</v>
      </c>
      <c r="H67" s="336">
        <v>4131</v>
      </c>
      <c r="I67" s="9" t="s">
        <v>59</v>
      </c>
      <c r="J67" s="122">
        <f t="shared" si="2"/>
        <v>2513.7962115710484</v>
      </c>
      <c r="K67" s="122">
        <v>9520928.63</v>
      </c>
      <c r="L67" s="122">
        <v>141858.12</v>
      </c>
      <c r="M67" s="122">
        <v>1008239.79</v>
      </c>
      <c r="N67" s="122">
        <v>661138.02</v>
      </c>
      <c r="O67" s="122">
        <v>11332164.559999999</v>
      </c>
      <c r="P67" s="336">
        <v>4355</v>
      </c>
      <c r="Q67" s="9" t="s">
        <v>59</v>
      </c>
      <c r="R67" s="122">
        <f t="shared" si="6"/>
        <v>2602.104376578645</v>
      </c>
      <c r="S67" s="52">
        <f t="shared" si="3"/>
        <v>9.12584261523081</v>
      </c>
      <c r="T67" s="52">
        <f t="shared" si="5"/>
        <v>5.4224158799322195</v>
      </c>
      <c r="U67" s="52">
        <f t="shared" si="4"/>
        <v>3.5129404921971172</v>
      </c>
    </row>
    <row r="68" spans="1:21" ht="144">
      <c r="A68" s="4">
        <f t="shared" si="7"/>
        <v>63</v>
      </c>
      <c r="B68" s="10" t="s">
        <v>299</v>
      </c>
      <c r="C68" s="122">
        <v>1441732.23</v>
      </c>
      <c r="D68" s="122">
        <v>0</v>
      </c>
      <c r="E68" s="122">
        <v>78334.84</v>
      </c>
      <c r="F68" s="122">
        <v>19215.36</v>
      </c>
      <c r="G68" s="122">
        <v>1539282.4300000002</v>
      </c>
      <c r="H68" s="336">
        <v>3</v>
      </c>
      <c r="I68" s="9" t="s">
        <v>62</v>
      </c>
      <c r="J68" s="122">
        <f t="shared" si="2"/>
        <v>513094.14333333337</v>
      </c>
      <c r="K68" s="122">
        <v>1406318.56</v>
      </c>
      <c r="L68" s="122">
        <v>16124.57</v>
      </c>
      <c r="M68" s="122">
        <v>114603.45</v>
      </c>
      <c r="N68" s="122">
        <v>75149.48</v>
      </c>
      <c r="O68" s="122">
        <v>1612196.06</v>
      </c>
      <c r="P68" s="336">
        <v>5</v>
      </c>
      <c r="Q68" s="9" t="s">
        <v>62</v>
      </c>
      <c r="R68" s="122">
        <f t="shared" si="6"/>
        <v>322439.212</v>
      </c>
      <c r="S68" s="52">
        <f t="shared" si="3"/>
        <v>4.736858459431638</v>
      </c>
      <c r="T68" s="52">
        <f t="shared" si="5"/>
        <v>66.66666666666667</v>
      </c>
      <c r="U68" s="52">
        <f t="shared" si="4"/>
        <v>-37.15788492434102</v>
      </c>
    </row>
    <row r="69" spans="1:21" ht="120">
      <c r="A69" s="4">
        <f t="shared" si="7"/>
        <v>64</v>
      </c>
      <c r="B69" s="10" t="s">
        <v>300</v>
      </c>
      <c r="C69" s="122">
        <v>2821425.6515</v>
      </c>
      <c r="D69" s="122">
        <v>0</v>
      </c>
      <c r="E69" s="122">
        <v>355056.12</v>
      </c>
      <c r="F69" s="122">
        <v>87094.48</v>
      </c>
      <c r="G69" s="122">
        <v>3263576.2515000002</v>
      </c>
      <c r="H69" s="336">
        <v>2504</v>
      </c>
      <c r="I69" s="9" t="s">
        <v>64</v>
      </c>
      <c r="J69" s="122">
        <f t="shared" si="2"/>
        <v>1303.34514836262</v>
      </c>
      <c r="K69" s="122">
        <v>2618324.51</v>
      </c>
      <c r="L69" s="122">
        <v>39753.99</v>
      </c>
      <c r="M69" s="122">
        <v>282546.79</v>
      </c>
      <c r="N69" s="122">
        <v>185275.79</v>
      </c>
      <c r="O69" s="122">
        <v>3125901.08</v>
      </c>
      <c r="P69" s="336">
        <v>2389</v>
      </c>
      <c r="Q69" s="9" t="s">
        <v>64</v>
      </c>
      <c r="R69" s="122">
        <f t="shared" si="6"/>
        <v>1308.4558727501046</v>
      </c>
      <c r="S69" s="129">
        <f t="shared" si="3"/>
        <v>-4.218536994094197</v>
      </c>
      <c r="T69" s="129">
        <f t="shared" si="5"/>
        <v>-4.592651757188499</v>
      </c>
      <c r="U69" s="129">
        <f t="shared" si="4"/>
        <v>0.39212363616078255</v>
      </c>
    </row>
    <row r="70" spans="1:21" ht="96">
      <c r="A70" s="4">
        <f t="shared" si="7"/>
        <v>65</v>
      </c>
      <c r="B70" s="10" t="s">
        <v>301</v>
      </c>
      <c r="C70" s="122">
        <v>2770007.64</v>
      </c>
      <c r="D70" s="122">
        <v>0</v>
      </c>
      <c r="E70" s="122">
        <v>345785.73</v>
      </c>
      <c r="F70" s="122">
        <v>84820.48</v>
      </c>
      <c r="G70" s="122">
        <v>3200613.85</v>
      </c>
      <c r="H70" s="336">
        <v>368</v>
      </c>
      <c r="I70" s="9" t="s">
        <v>59</v>
      </c>
      <c r="J70" s="122">
        <f t="shared" si="2"/>
        <v>8697.320244565217</v>
      </c>
      <c r="K70" s="122">
        <v>1935000.56</v>
      </c>
      <c r="L70" s="122">
        <v>29094.92</v>
      </c>
      <c r="M70" s="122">
        <v>206788.7</v>
      </c>
      <c r="N70" s="122">
        <v>135598.56</v>
      </c>
      <c r="O70" s="122">
        <v>2306482.74</v>
      </c>
      <c r="P70" s="336">
        <v>264</v>
      </c>
      <c r="Q70" s="9" t="s">
        <v>59</v>
      </c>
      <c r="R70" s="122">
        <f aca="true" t="shared" si="8" ref="R70:R106">O70/P70</f>
        <v>8736.677045454546</v>
      </c>
      <c r="S70" s="129">
        <f t="shared" si="3"/>
        <v>-27.936238231300532</v>
      </c>
      <c r="T70" s="129">
        <f t="shared" si="5"/>
        <v>-28.26086956521739</v>
      </c>
      <c r="U70" s="129">
        <f t="shared" si="4"/>
        <v>0.4525164048538081</v>
      </c>
    </row>
    <row r="71" spans="1:21" ht="120">
      <c r="A71" s="4">
        <f aca="true" t="shared" si="9" ref="A71:A106">A70+1</f>
        <v>66</v>
      </c>
      <c r="B71" s="11" t="s">
        <v>302</v>
      </c>
      <c r="C71" s="122">
        <v>209394.44</v>
      </c>
      <c r="D71" s="122">
        <v>0</v>
      </c>
      <c r="E71" s="122">
        <v>26188.88</v>
      </c>
      <c r="F71" s="122">
        <v>6424.07</v>
      </c>
      <c r="G71" s="122">
        <v>242007.39</v>
      </c>
      <c r="H71" s="336">
        <v>218</v>
      </c>
      <c r="I71" s="9" t="s">
        <v>59</v>
      </c>
      <c r="J71" s="122">
        <f aca="true" t="shared" si="10" ref="J71:J106">G71/H71</f>
        <v>1110.125642201835</v>
      </c>
      <c r="K71" s="122">
        <v>214730.77</v>
      </c>
      <c r="L71" s="122">
        <v>3235.79</v>
      </c>
      <c r="M71" s="122">
        <v>22997.99</v>
      </c>
      <c r="N71" s="122">
        <v>15080.59</v>
      </c>
      <c r="O71" s="122">
        <v>256045.14</v>
      </c>
      <c r="P71" s="336">
        <v>231</v>
      </c>
      <c r="Q71" s="9" t="s">
        <v>59</v>
      </c>
      <c r="R71" s="122">
        <f t="shared" si="8"/>
        <v>1108.4205194805195</v>
      </c>
      <c r="S71" s="52">
        <f aca="true" t="shared" si="11" ref="S71:S131">((O71-G71)*100)/G71</f>
        <v>5.800546008119834</v>
      </c>
      <c r="T71" s="52">
        <f t="shared" si="5"/>
        <v>5.963302752293578</v>
      </c>
      <c r="U71" s="52">
        <f aca="true" t="shared" si="12" ref="U71:U131">((R71-J71)*100)/J71</f>
        <v>-0.15359727372242196</v>
      </c>
    </row>
    <row r="72" spans="1:21" ht="144">
      <c r="A72" s="4">
        <f t="shared" si="9"/>
        <v>67</v>
      </c>
      <c r="B72" s="11" t="s">
        <v>303</v>
      </c>
      <c r="C72" s="122">
        <v>299666.18</v>
      </c>
      <c r="D72" s="122">
        <v>0</v>
      </c>
      <c r="E72" s="122">
        <v>37545.1</v>
      </c>
      <c r="F72" s="122">
        <v>9209.73</v>
      </c>
      <c r="G72" s="122">
        <v>346421.00999999995</v>
      </c>
      <c r="H72" s="336">
        <v>811</v>
      </c>
      <c r="I72" s="9" t="s">
        <v>59</v>
      </c>
      <c r="J72" s="122">
        <f t="shared" si="10"/>
        <v>427.1529099876695</v>
      </c>
      <c r="K72" s="122">
        <v>326550.6</v>
      </c>
      <c r="L72" s="122">
        <v>4976.05</v>
      </c>
      <c r="M72" s="122">
        <v>35366.66</v>
      </c>
      <c r="N72" s="122">
        <v>23191.16</v>
      </c>
      <c r="O72" s="122">
        <v>390084.47</v>
      </c>
      <c r="P72" s="336">
        <v>903</v>
      </c>
      <c r="Q72" s="9" t="s">
        <v>59</v>
      </c>
      <c r="R72" s="122">
        <f t="shared" si="8"/>
        <v>431.9872314507198</v>
      </c>
      <c r="S72" s="52">
        <f t="shared" si="11"/>
        <v>12.604160469366459</v>
      </c>
      <c r="T72" s="52">
        <f aca="true" t="shared" si="13" ref="T72:T106">((P72-H72)*100)/H72</f>
        <v>11.344019728729963</v>
      </c>
      <c r="U72" s="52">
        <f t="shared" si="12"/>
        <v>1.1317543085893615</v>
      </c>
    </row>
    <row r="73" spans="1:21" ht="192">
      <c r="A73" s="4">
        <f t="shared" si="9"/>
        <v>68</v>
      </c>
      <c r="B73" s="11" t="s">
        <v>304</v>
      </c>
      <c r="C73" s="122">
        <v>331151.32</v>
      </c>
      <c r="D73" s="122">
        <v>0</v>
      </c>
      <c r="E73" s="122">
        <v>41716.78</v>
      </c>
      <c r="F73" s="122">
        <v>10233.03</v>
      </c>
      <c r="G73" s="122">
        <v>383101.13</v>
      </c>
      <c r="H73" s="336">
        <v>8</v>
      </c>
      <c r="I73" s="12" t="s">
        <v>62</v>
      </c>
      <c r="J73" s="122">
        <f t="shared" si="10"/>
        <v>47887.64125</v>
      </c>
      <c r="K73" s="122">
        <v>320877.64</v>
      </c>
      <c r="L73" s="122">
        <v>4894.47</v>
      </c>
      <c r="M73" s="122">
        <v>34786.88</v>
      </c>
      <c r="N73" s="122">
        <v>22810.97</v>
      </c>
      <c r="O73" s="122">
        <v>383369.96</v>
      </c>
      <c r="P73" s="336">
        <v>7</v>
      </c>
      <c r="Q73" s="12" t="s">
        <v>62</v>
      </c>
      <c r="R73" s="122">
        <f t="shared" si="8"/>
        <v>54767.137142857144</v>
      </c>
      <c r="S73" s="52">
        <f t="shared" si="11"/>
        <v>0.07017207179733881</v>
      </c>
      <c r="T73" s="52">
        <f t="shared" si="13"/>
        <v>-12.5</v>
      </c>
      <c r="U73" s="52">
        <f t="shared" si="12"/>
        <v>14.365910939196954</v>
      </c>
    </row>
    <row r="74" spans="1:21" ht="168">
      <c r="A74" s="4">
        <f t="shared" si="9"/>
        <v>69</v>
      </c>
      <c r="B74" s="10" t="s">
        <v>305</v>
      </c>
      <c r="C74" s="122">
        <v>224447</v>
      </c>
      <c r="D74" s="122">
        <v>0</v>
      </c>
      <c r="E74" s="122">
        <v>28274.7</v>
      </c>
      <c r="F74" s="122">
        <v>6935.72</v>
      </c>
      <c r="G74" s="122">
        <v>259657.42</v>
      </c>
      <c r="H74" s="336">
        <v>11</v>
      </c>
      <c r="I74" s="9" t="s">
        <v>62</v>
      </c>
      <c r="J74" s="122">
        <f t="shared" si="10"/>
        <v>23605.22</v>
      </c>
      <c r="K74" s="122">
        <v>237402.92</v>
      </c>
      <c r="L74" s="122">
        <v>3616.47</v>
      </c>
      <c r="M74" s="122">
        <v>25703.64</v>
      </c>
      <c r="N74" s="122">
        <v>16854.77</v>
      </c>
      <c r="O74" s="122">
        <v>283577.8</v>
      </c>
      <c r="P74" s="336">
        <v>12</v>
      </c>
      <c r="Q74" s="9" t="s">
        <v>62</v>
      </c>
      <c r="R74" s="122">
        <f t="shared" si="8"/>
        <v>23631.483333333334</v>
      </c>
      <c r="S74" s="52">
        <f t="shared" si="11"/>
        <v>9.212284401501014</v>
      </c>
      <c r="T74" s="52">
        <f t="shared" si="13"/>
        <v>9.090909090909092</v>
      </c>
      <c r="U74" s="52">
        <f t="shared" si="12"/>
        <v>0.11126070137593469</v>
      </c>
    </row>
    <row r="75" spans="1:21" ht="96">
      <c r="A75" s="4">
        <f t="shared" si="9"/>
        <v>70</v>
      </c>
      <c r="B75" s="10" t="s">
        <v>306</v>
      </c>
      <c r="C75" s="122">
        <v>500920.25</v>
      </c>
      <c r="D75" s="122">
        <v>0</v>
      </c>
      <c r="E75" s="122">
        <v>62343.41</v>
      </c>
      <c r="F75" s="122">
        <v>15292.7</v>
      </c>
      <c r="G75" s="122">
        <v>578556.36</v>
      </c>
      <c r="H75" s="336">
        <v>35</v>
      </c>
      <c r="I75" s="9" t="s">
        <v>62</v>
      </c>
      <c r="J75" s="122">
        <f t="shared" si="10"/>
        <v>16530.181714285714</v>
      </c>
      <c r="K75" s="122">
        <v>161188.82</v>
      </c>
      <c r="L75" s="122">
        <v>2447.24</v>
      </c>
      <c r="M75" s="122">
        <v>17393.44</v>
      </c>
      <c r="N75" s="122">
        <v>11405.49</v>
      </c>
      <c r="O75" s="122">
        <v>192434.99</v>
      </c>
      <c r="P75" s="336">
        <v>8</v>
      </c>
      <c r="Q75" s="9" t="s">
        <v>62</v>
      </c>
      <c r="R75" s="122">
        <f t="shared" si="8"/>
        <v>24054.37375</v>
      </c>
      <c r="S75" s="52">
        <f t="shared" si="11"/>
        <v>-66.73876508763986</v>
      </c>
      <c r="T75" s="52">
        <f t="shared" si="13"/>
        <v>-77.14285714285714</v>
      </c>
      <c r="U75" s="52">
        <f t="shared" si="12"/>
        <v>45.51790274157559</v>
      </c>
    </row>
    <row r="76" spans="1:21" ht="120">
      <c r="A76" s="4">
        <f t="shared" si="9"/>
        <v>71</v>
      </c>
      <c r="B76" s="10" t="s">
        <v>307</v>
      </c>
      <c r="C76" s="122">
        <v>839208.43</v>
      </c>
      <c r="D76" s="122">
        <v>0</v>
      </c>
      <c r="E76" s="122">
        <v>99888.5</v>
      </c>
      <c r="F76" s="122">
        <v>24502.43</v>
      </c>
      <c r="G76" s="122">
        <v>963599.3600000001</v>
      </c>
      <c r="H76" s="336">
        <v>322</v>
      </c>
      <c r="I76" s="9" t="s">
        <v>64</v>
      </c>
      <c r="J76" s="122">
        <f t="shared" si="10"/>
        <v>2992.5445962732924</v>
      </c>
      <c r="K76" s="122">
        <v>844111.99</v>
      </c>
      <c r="L76" s="122">
        <v>12127.41</v>
      </c>
      <c r="M76" s="122">
        <v>86194.16</v>
      </c>
      <c r="N76" s="122">
        <v>56520.52</v>
      </c>
      <c r="O76" s="122">
        <v>998954.08</v>
      </c>
      <c r="P76" s="336">
        <v>333</v>
      </c>
      <c r="Q76" s="9" t="s">
        <v>64</v>
      </c>
      <c r="R76" s="122">
        <f t="shared" si="8"/>
        <v>2999.862102102102</v>
      </c>
      <c r="S76" s="52">
        <f t="shared" si="11"/>
        <v>3.6690269283698833</v>
      </c>
      <c r="T76" s="52">
        <f t="shared" si="13"/>
        <v>3.4161490683229814</v>
      </c>
      <c r="U76" s="52">
        <f t="shared" si="12"/>
        <v>0.244524537342651</v>
      </c>
    </row>
    <row r="77" spans="1:21" ht="144">
      <c r="A77" s="4">
        <f t="shared" si="9"/>
        <v>72</v>
      </c>
      <c r="B77" s="10" t="s">
        <v>308</v>
      </c>
      <c r="C77" s="122">
        <v>299961.18</v>
      </c>
      <c r="D77" s="122">
        <v>0</v>
      </c>
      <c r="E77" s="122">
        <v>37545.1</v>
      </c>
      <c r="F77" s="122">
        <v>9209.73</v>
      </c>
      <c r="G77" s="122">
        <v>346716.00999999995</v>
      </c>
      <c r="H77" s="336">
        <v>8</v>
      </c>
      <c r="I77" s="9" t="s">
        <v>62</v>
      </c>
      <c r="J77" s="122">
        <f t="shared" si="10"/>
        <v>43339.501249999994</v>
      </c>
      <c r="K77" s="122">
        <v>288789.88</v>
      </c>
      <c r="L77" s="122">
        <v>4405.03</v>
      </c>
      <c r="M77" s="122">
        <v>31308.2</v>
      </c>
      <c r="N77" s="122">
        <v>20529.88</v>
      </c>
      <c r="O77" s="122">
        <v>345032.99</v>
      </c>
      <c r="P77" s="336">
        <v>10</v>
      </c>
      <c r="Q77" s="9" t="s">
        <v>62</v>
      </c>
      <c r="R77" s="122">
        <f t="shared" si="8"/>
        <v>34503.299</v>
      </c>
      <c r="S77" s="52">
        <f t="shared" si="11"/>
        <v>-0.4854174458225799</v>
      </c>
      <c r="T77" s="52">
        <f t="shared" si="13"/>
        <v>25</v>
      </c>
      <c r="U77" s="52">
        <f t="shared" si="12"/>
        <v>-20.388333956658066</v>
      </c>
    </row>
    <row r="78" spans="1:21" ht="120">
      <c r="A78" s="4">
        <f t="shared" si="9"/>
        <v>73</v>
      </c>
      <c r="B78" s="11" t="s">
        <v>309</v>
      </c>
      <c r="C78" s="122">
        <v>298218.35</v>
      </c>
      <c r="D78" s="122">
        <v>0</v>
      </c>
      <c r="E78" s="122">
        <v>35691.02</v>
      </c>
      <c r="F78" s="122">
        <v>8754.93</v>
      </c>
      <c r="G78" s="122">
        <v>342664.3</v>
      </c>
      <c r="H78" s="336">
        <v>18</v>
      </c>
      <c r="I78" s="9" t="s">
        <v>64</v>
      </c>
      <c r="J78" s="122">
        <f t="shared" si="10"/>
        <v>19036.905555555553</v>
      </c>
      <c r="K78" s="122">
        <v>338258.76</v>
      </c>
      <c r="L78" s="122">
        <v>4649.75</v>
      </c>
      <c r="M78" s="122">
        <v>33047.54</v>
      </c>
      <c r="N78" s="122">
        <v>21670.42</v>
      </c>
      <c r="O78" s="122">
        <v>397626.47</v>
      </c>
      <c r="P78" s="336">
        <v>20</v>
      </c>
      <c r="Q78" s="9" t="s">
        <v>64</v>
      </c>
      <c r="R78" s="122">
        <f t="shared" si="8"/>
        <v>19881.3235</v>
      </c>
      <c r="S78" s="129">
        <f t="shared" si="11"/>
        <v>16.039654554034367</v>
      </c>
      <c r="T78" s="129">
        <f t="shared" si="13"/>
        <v>11.11111111111111</v>
      </c>
      <c r="U78" s="129">
        <f t="shared" si="12"/>
        <v>4.435689098630939</v>
      </c>
    </row>
    <row r="79" spans="1:22" ht="168">
      <c r="A79" s="4">
        <f t="shared" si="9"/>
        <v>74</v>
      </c>
      <c r="B79" s="10" t="s">
        <v>310</v>
      </c>
      <c r="C79" s="122">
        <v>480822.94</v>
      </c>
      <c r="D79" s="122">
        <v>0</v>
      </c>
      <c r="E79" s="122">
        <v>40326.22</v>
      </c>
      <c r="F79" s="122">
        <v>9891.93</v>
      </c>
      <c r="G79" s="122">
        <v>531041.0900000001</v>
      </c>
      <c r="H79" s="336">
        <v>1</v>
      </c>
      <c r="I79" s="9" t="s">
        <v>75</v>
      </c>
      <c r="J79" s="122">
        <f t="shared" si="10"/>
        <v>531041.0900000001</v>
      </c>
      <c r="K79" s="122">
        <v>310181.72</v>
      </c>
      <c r="L79" s="122">
        <v>4731.32</v>
      </c>
      <c r="M79" s="122">
        <v>33627.32</v>
      </c>
      <c r="N79" s="122">
        <v>22050.61</v>
      </c>
      <c r="O79" s="122">
        <v>370590.97</v>
      </c>
      <c r="P79" s="336">
        <v>1</v>
      </c>
      <c r="Q79" s="9" t="s">
        <v>75</v>
      </c>
      <c r="R79" s="122">
        <f t="shared" si="8"/>
        <v>370590.97</v>
      </c>
      <c r="S79" s="129">
        <f t="shared" si="11"/>
        <v>-30.214257054948437</v>
      </c>
      <c r="T79" s="129">
        <f t="shared" si="13"/>
        <v>0</v>
      </c>
      <c r="U79" s="129">
        <f t="shared" si="12"/>
        <v>-30.214257054948437</v>
      </c>
      <c r="V79" s="24">
        <f>SUM(P67:P79)</f>
        <v>8538</v>
      </c>
    </row>
    <row r="80" spans="1:21" ht="120">
      <c r="A80" s="4">
        <f t="shared" si="9"/>
        <v>75</v>
      </c>
      <c r="B80" s="10" t="s">
        <v>311</v>
      </c>
      <c r="C80" s="122">
        <v>3167982.21</v>
      </c>
      <c r="D80" s="122">
        <v>0</v>
      </c>
      <c r="E80" s="122">
        <v>409903.28</v>
      </c>
      <c r="F80" s="122">
        <v>67827.04</v>
      </c>
      <c r="G80" s="122">
        <v>3645712.5300000003</v>
      </c>
      <c r="H80" s="336">
        <v>1078</v>
      </c>
      <c r="I80" s="9" t="s">
        <v>59</v>
      </c>
      <c r="J80" s="122">
        <f t="shared" si="10"/>
        <v>3381.922569573284</v>
      </c>
      <c r="K80" s="122">
        <v>3738340.19</v>
      </c>
      <c r="L80" s="122">
        <v>89887.14</v>
      </c>
      <c r="M80" s="122">
        <v>418753.68</v>
      </c>
      <c r="N80" s="122">
        <v>286842.33</v>
      </c>
      <c r="O80" s="122">
        <v>4533823.34</v>
      </c>
      <c r="P80" s="336">
        <v>908</v>
      </c>
      <c r="Q80" s="9" t="s">
        <v>59</v>
      </c>
      <c r="R80" s="122">
        <f t="shared" si="8"/>
        <v>4993.197511013215</v>
      </c>
      <c r="S80" s="52">
        <f t="shared" si="11"/>
        <v>24.36041796197243</v>
      </c>
      <c r="T80" s="52">
        <f t="shared" si="13"/>
        <v>-15.769944341372913</v>
      </c>
      <c r="U80" s="52">
        <f t="shared" si="12"/>
        <v>47.64375612665889</v>
      </c>
    </row>
    <row r="81" spans="1:21" ht="120">
      <c r="A81" s="4">
        <f t="shared" si="9"/>
        <v>76</v>
      </c>
      <c r="B81" s="10" t="s">
        <v>312</v>
      </c>
      <c r="C81" s="122">
        <v>125695.76</v>
      </c>
      <c r="D81" s="122">
        <v>0</v>
      </c>
      <c r="E81" s="122">
        <v>15904.54</v>
      </c>
      <c r="F81" s="122">
        <v>2631.74</v>
      </c>
      <c r="G81" s="122">
        <v>144232.03999999998</v>
      </c>
      <c r="H81" s="336">
        <v>5</v>
      </c>
      <c r="I81" s="9" t="s">
        <v>59</v>
      </c>
      <c r="J81" s="122">
        <f t="shared" si="10"/>
        <v>28846.407999999996</v>
      </c>
      <c r="K81" s="122">
        <v>43978.24</v>
      </c>
      <c r="L81" s="122">
        <v>1074.88</v>
      </c>
      <c r="M81" s="122">
        <v>5007.52</v>
      </c>
      <c r="N81" s="122">
        <v>3430.1</v>
      </c>
      <c r="O81" s="122">
        <v>53490.74</v>
      </c>
      <c r="P81" s="336">
        <v>3</v>
      </c>
      <c r="Q81" s="9" t="s">
        <v>59</v>
      </c>
      <c r="R81" s="122">
        <f t="shared" si="8"/>
        <v>17830.246666666666</v>
      </c>
      <c r="S81" s="52">
        <f t="shared" si="11"/>
        <v>-62.913413690883104</v>
      </c>
      <c r="T81" s="52">
        <f t="shared" si="13"/>
        <v>-40</v>
      </c>
      <c r="U81" s="52">
        <f t="shared" si="12"/>
        <v>-38.18902281813851</v>
      </c>
    </row>
    <row r="82" spans="1:21" ht="120">
      <c r="A82" s="4">
        <f t="shared" si="9"/>
        <v>77</v>
      </c>
      <c r="B82" s="10" t="s">
        <v>313</v>
      </c>
      <c r="C82" s="122">
        <v>2556251.5</v>
      </c>
      <c r="D82" s="122">
        <v>0</v>
      </c>
      <c r="E82" s="122">
        <v>317006.33</v>
      </c>
      <c r="F82" s="122">
        <v>52455.31</v>
      </c>
      <c r="G82" s="122">
        <v>2925713.14</v>
      </c>
      <c r="H82" s="336">
        <v>1687</v>
      </c>
      <c r="I82" s="9" t="s">
        <v>64</v>
      </c>
      <c r="J82" s="122">
        <f t="shared" si="10"/>
        <v>1734.2697925311204</v>
      </c>
      <c r="K82" s="122">
        <v>3611357.48</v>
      </c>
      <c r="L82" s="122">
        <v>81623.97</v>
      </c>
      <c r="M82" s="122">
        <v>380258.39</v>
      </c>
      <c r="N82" s="122">
        <v>260473.42</v>
      </c>
      <c r="O82" s="122">
        <v>4333713.26</v>
      </c>
      <c r="P82" s="336">
        <v>2046</v>
      </c>
      <c r="Q82" s="9" t="s">
        <v>64</v>
      </c>
      <c r="R82" s="122">
        <f t="shared" si="8"/>
        <v>2118.1394232649072</v>
      </c>
      <c r="S82" s="52">
        <f t="shared" si="11"/>
        <v>48.12502294739667</v>
      </c>
      <c r="T82" s="52">
        <f t="shared" si="13"/>
        <v>21.280379371665678</v>
      </c>
      <c r="U82" s="52">
        <f t="shared" si="12"/>
        <v>22.134366428278692</v>
      </c>
    </row>
    <row r="83" spans="1:21" ht="96">
      <c r="A83" s="4">
        <f t="shared" si="9"/>
        <v>78</v>
      </c>
      <c r="B83" s="10" t="s">
        <v>314</v>
      </c>
      <c r="C83" s="122">
        <v>502572.07</v>
      </c>
      <c r="D83" s="122">
        <v>0</v>
      </c>
      <c r="E83" s="122">
        <v>69040.15</v>
      </c>
      <c r="F83" s="122">
        <v>11424.13</v>
      </c>
      <c r="G83" s="122">
        <v>583036.35</v>
      </c>
      <c r="H83" s="336">
        <v>183</v>
      </c>
      <c r="I83" s="9" t="s">
        <v>59</v>
      </c>
      <c r="J83" s="122">
        <f t="shared" si="10"/>
        <v>3185.990983606557</v>
      </c>
      <c r="K83" s="122">
        <v>272115.35</v>
      </c>
      <c r="L83" s="122">
        <v>6650.84</v>
      </c>
      <c r="M83" s="122">
        <v>30984.02</v>
      </c>
      <c r="N83" s="122">
        <v>21223.76</v>
      </c>
      <c r="O83" s="122">
        <v>330973.97</v>
      </c>
      <c r="P83" s="336">
        <v>139</v>
      </c>
      <c r="Q83" s="9" t="s">
        <v>59</v>
      </c>
      <c r="R83" s="122">
        <f t="shared" si="8"/>
        <v>2381.1076978417263</v>
      </c>
      <c r="S83" s="52">
        <f t="shared" si="11"/>
        <v>-43.23270410155388</v>
      </c>
      <c r="T83" s="52">
        <f t="shared" si="13"/>
        <v>-24.043715846994534</v>
      </c>
      <c r="U83" s="52">
        <f t="shared" si="12"/>
        <v>-25.263200363916255</v>
      </c>
    </row>
    <row r="84" spans="1:21" ht="120">
      <c r="A84" s="4">
        <f t="shared" si="9"/>
        <v>79</v>
      </c>
      <c r="B84" s="11" t="s">
        <v>315</v>
      </c>
      <c r="C84" s="122">
        <v>276283.08</v>
      </c>
      <c r="D84" s="122">
        <v>0</v>
      </c>
      <c r="E84" s="122">
        <v>37954.01</v>
      </c>
      <c r="F84" s="122">
        <v>6280.28</v>
      </c>
      <c r="G84" s="122">
        <v>320517.37000000005</v>
      </c>
      <c r="H84" s="336">
        <v>182</v>
      </c>
      <c r="I84" s="9" t="s">
        <v>59</v>
      </c>
      <c r="J84" s="122">
        <f t="shared" si="10"/>
        <v>1761.0844505494508</v>
      </c>
      <c r="K84" s="122">
        <v>252483.03</v>
      </c>
      <c r="L84" s="122">
        <v>5777.5</v>
      </c>
      <c r="M84" s="122">
        <v>26915.41</v>
      </c>
      <c r="N84" s="122">
        <v>18436.8</v>
      </c>
      <c r="O84" s="122">
        <v>303612.74</v>
      </c>
      <c r="P84" s="336">
        <v>180</v>
      </c>
      <c r="Q84" s="9" t="s">
        <v>59</v>
      </c>
      <c r="R84" s="122">
        <f t="shared" si="8"/>
        <v>1686.7374444444445</v>
      </c>
      <c r="S84" s="52">
        <f t="shared" si="11"/>
        <v>-5.274169696325681</v>
      </c>
      <c r="T84" s="52">
        <f t="shared" si="13"/>
        <v>-1.098901098901099</v>
      </c>
      <c r="U84" s="52">
        <f t="shared" si="12"/>
        <v>-4.221660470729295</v>
      </c>
    </row>
    <row r="85" spans="1:21" ht="144">
      <c r="A85" s="4">
        <f t="shared" si="9"/>
        <v>80</v>
      </c>
      <c r="B85" s="11" t="s">
        <v>316</v>
      </c>
      <c r="C85" s="122">
        <v>484153.2</v>
      </c>
      <c r="D85" s="122">
        <v>0</v>
      </c>
      <c r="E85" s="122">
        <v>66509.88</v>
      </c>
      <c r="F85" s="122">
        <v>11005.45</v>
      </c>
      <c r="G85" s="122">
        <v>561668.53</v>
      </c>
      <c r="H85" s="336">
        <v>268</v>
      </c>
      <c r="I85" s="9" t="s">
        <v>59</v>
      </c>
      <c r="J85" s="122">
        <f t="shared" si="10"/>
        <v>2095.7780970149256</v>
      </c>
      <c r="K85" s="122">
        <v>317488.11</v>
      </c>
      <c r="L85" s="122">
        <v>7255.46</v>
      </c>
      <c r="M85" s="122">
        <v>33800.75</v>
      </c>
      <c r="N85" s="122">
        <v>23153.19</v>
      </c>
      <c r="O85" s="122">
        <v>381697.51</v>
      </c>
      <c r="P85" s="336">
        <v>260</v>
      </c>
      <c r="Q85" s="9" t="s">
        <v>59</v>
      </c>
      <c r="R85" s="122">
        <f t="shared" si="8"/>
        <v>1468.0673461538463</v>
      </c>
      <c r="S85" s="52">
        <f t="shared" si="11"/>
        <v>-32.04221180061486</v>
      </c>
      <c r="T85" s="52">
        <f t="shared" si="13"/>
        <v>-2.985074626865672</v>
      </c>
      <c r="U85" s="52">
        <f t="shared" si="12"/>
        <v>-29.951202932941467</v>
      </c>
    </row>
    <row r="86" spans="1:21" ht="168">
      <c r="A86" s="4">
        <f t="shared" si="9"/>
        <v>81</v>
      </c>
      <c r="B86" s="11" t="s">
        <v>317</v>
      </c>
      <c r="C86" s="122">
        <v>781486.41</v>
      </c>
      <c r="D86" s="122">
        <v>0</v>
      </c>
      <c r="E86" s="122">
        <v>107355.62</v>
      </c>
      <c r="F86" s="122">
        <v>17764.21</v>
      </c>
      <c r="G86" s="122">
        <v>906606.24</v>
      </c>
      <c r="H86" s="336">
        <v>8</v>
      </c>
      <c r="I86" s="9" t="s">
        <v>62</v>
      </c>
      <c r="J86" s="122">
        <f t="shared" si="10"/>
        <v>113325.78</v>
      </c>
      <c r="K86" s="122">
        <v>118191.52</v>
      </c>
      <c r="L86" s="122">
        <v>2888.75</v>
      </c>
      <c r="M86" s="122">
        <v>13457.7</v>
      </c>
      <c r="N86" s="122">
        <v>9218.4</v>
      </c>
      <c r="O86" s="122">
        <v>143756.37</v>
      </c>
      <c r="P86" s="336">
        <v>3</v>
      </c>
      <c r="Q86" s="9" t="s">
        <v>62</v>
      </c>
      <c r="R86" s="122">
        <f t="shared" si="8"/>
        <v>47918.79</v>
      </c>
      <c r="S86" s="52">
        <f t="shared" si="11"/>
        <v>-84.14346122303327</v>
      </c>
      <c r="T86" s="52">
        <f t="shared" si="13"/>
        <v>-62.5</v>
      </c>
      <c r="U86" s="52">
        <f t="shared" si="12"/>
        <v>-57.71589659475541</v>
      </c>
    </row>
    <row r="87" spans="1:21" ht="168">
      <c r="A87" s="4">
        <f t="shared" si="9"/>
        <v>82</v>
      </c>
      <c r="B87" s="10" t="s">
        <v>318</v>
      </c>
      <c r="C87" s="122">
        <v>84200.56</v>
      </c>
      <c r="D87" s="122">
        <v>0</v>
      </c>
      <c r="E87" s="122">
        <v>11566.94</v>
      </c>
      <c r="F87" s="122">
        <v>1913.99</v>
      </c>
      <c r="G87" s="122">
        <v>97681.49</v>
      </c>
      <c r="H87" s="336">
        <v>0</v>
      </c>
      <c r="I87" s="9" t="s">
        <v>62</v>
      </c>
      <c r="J87" s="122"/>
      <c r="K87" s="122">
        <v>43978.24</v>
      </c>
      <c r="L87" s="122">
        <v>1074.88</v>
      </c>
      <c r="M87" s="122">
        <v>5007.52</v>
      </c>
      <c r="N87" s="122">
        <v>3430.1</v>
      </c>
      <c r="O87" s="122">
        <v>53490.74</v>
      </c>
      <c r="P87" s="336">
        <v>0</v>
      </c>
      <c r="Q87" s="9" t="s">
        <v>62</v>
      </c>
      <c r="R87" s="336">
        <v>0</v>
      </c>
      <c r="S87" s="52">
        <f t="shared" si="11"/>
        <v>-45.23963547239094</v>
      </c>
      <c r="T87" s="336">
        <v>0</v>
      </c>
      <c r="U87" s="336">
        <v>0</v>
      </c>
    </row>
    <row r="88" spans="1:21" ht="96">
      <c r="A88" s="4">
        <f t="shared" si="9"/>
        <v>83</v>
      </c>
      <c r="B88" s="10" t="s">
        <v>319</v>
      </c>
      <c r="C88" s="122">
        <v>599928.96</v>
      </c>
      <c r="D88" s="122">
        <v>0</v>
      </c>
      <c r="E88" s="122">
        <v>82414.42</v>
      </c>
      <c r="F88" s="122">
        <v>13637.18</v>
      </c>
      <c r="G88" s="122">
        <v>695980.56</v>
      </c>
      <c r="H88" s="336">
        <v>30</v>
      </c>
      <c r="I88" s="9" t="s">
        <v>62</v>
      </c>
      <c r="J88" s="122">
        <f t="shared" si="10"/>
        <v>23199.352000000003</v>
      </c>
      <c r="K88" s="122">
        <v>109945.6</v>
      </c>
      <c r="L88" s="122">
        <v>2687.21</v>
      </c>
      <c r="M88" s="122">
        <v>12518.79</v>
      </c>
      <c r="N88" s="122">
        <v>8575.26</v>
      </c>
      <c r="O88" s="122">
        <v>133726.86</v>
      </c>
      <c r="P88" s="336">
        <v>10</v>
      </c>
      <c r="Q88" s="9" t="s">
        <v>62</v>
      </c>
      <c r="R88" s="122">
        <f t="shared" si="8"/>
        <v>13372.685999999998</v>
      </c>
      <c r="S88" s="129">
        <f t="shared" si="11"/>
        <v>-80.78583401812259</v>
      </c>
      <c r="T88" s="129">
        <f t="shared" si="13"/>
        <v>-66.66666666666667</v>
      </c>
      <c r="U88" s="129">
        <f t="shared" si="12"/>
        <v>-42.35750205436774</v>
      </c>
    </row>
    <row r="89" spans="1:21" ht="96">
      <c r="A89" s="4">
        <f t="shared" si="9"/>
        <v>84</v>
      </c>
      <c r="B89" s="10" t="s">
        <v>320</v>
      </c>
      <c r="C89" s="122">
        <v>852530.63</v>
      </c>
      <c r="D89" s="122">
        <v>0</v>
      </c>
      <c r="E89" s="122">
        <v>117115.22</v>
      </c>
      <c r="F89" s="122">
        <v>19379.16</v>
      </c>
      <c r="G89" s="122">
        <v>989025.01</v>
      </c>
      <c r="H89" s="336">
        <v>79</v>
      </c>
      <c r="I89" s="9" t="s">
        <v>59</v>
      </c>
      <c r="J89" s="122">
        <f t="shared" si="10"/>
        <v>12519.303924050633</v>
      </c>
      <c r="K89" s="122">
        <v>439782.38</v>
      </c>
      <c r="L89" s="122">
        <v>10748.84</v>
      </c>
      <c r="M89" s="122">
        <v>50075.18</v>
      </c>
      <c r="N89" s="122">
        <v>34301.03</v>
      </c>
      <c r="O89" s="122">
        <v>534907.43</v>
      </c>
      <c r="P89" s="336">
        <v>45</v>
      </c>
      <c r="Q89" s="9" t="s">
        <v>59</v>
      </c>
      <c r="R89" s="122">
        <f t="shared" si="8"/>
        <v>11886.83177777778</v>
      </c>
      <c r="S89" s="129">
        <f t="shared" si="11"/>
        <v>-45.91568215246649</v>
      </c>
      <c r="T89" s="129">
        <f t="shared" si="13"/>
        <v>-43.037974683544306</v>
      </c>
      <c r="U89" s="129">
        <f t="shared" si="12"/>
        <v>-5.0519753343300655</v>
      </c>
    </row>
    <row r="90" spans="1:21" ht="72">
      <c r="A90" s="4">
        <f t="shared" si="9"/>
        <v>85</v>
      </c>
      <c r="B90" s="10" t="s">
        <v>321</v>
      </c>
      <c r="C90" s="122">
        <v>739386.14</v>
      </c>
      <c r="D90" s="122">
        <v>0</v>
      </c>
      <c r="E90" s="122">
        <v>101572.15</v>
      </c>
      <c r="F90" s="122">
        <v>16807.23</v>
      </c>
      <c r="G90" s="122">
        <v>857765.52</v>
      </c>
      <c r="H90" s="336">
        <v>16251</v>
      </c>
      <c r="I90" s="9" t="s">
        <v>59</v>
      </c>
      <c r="J90" s="122">
        <f t="shared" si="10"/>
        <v>52.78232231862655</v>
      </c>
      <c r="K90" s="122">
        <v>1201155.64</v>
      </c>
      <c r="L90" s="122">
        <v>29357.76</v>
      </c>
      <c r="M90" s="122">
        <v>136767.83</v>
      </c>
      <c r="N90" s="122">
        <v>93684.68</v>
      </c>
      <c r="O90" s="122">
        <v>1460965.91</v>
      </c>
      <c r="P90" s="336">
        <v>17636</v>
      </c>
      <c r="Q90" s="9" t="s">
        <v>59</v>
      </c>
      <c r="R90" s="122">
        <f t="shared" si="8"/>
        <v>82.83998128827398</v>
      </c>
      <c r="S90" s="52">
        <f t="shared" si="11"/>
        <v>70.32229390614815</v>
      </c>
      <c r="T90" s="52">
        <f t="shared" si="13"/>
        <v>8.522552458310258</v>
      </c>
      <c r="U90" s="52">
        <f t="shared" si="12"/>
        <v>56.94645034411506</v>
      </c>
    </row>
    <row r="91" spans="1:21" ht="72">
      <c r="A91" s="4">
        <f t="shared" si="9"/>
        <v>86</v>
      </c>
      <c r="B91" s="10" t="s">
        <v>322</v>
      </c>
      <c r="C91" s="122">
        <v>1696163.59</v>
      </c>
      <c r="D91" s="122">
        <v>0</v>
      </c>
      <c r="E91" s="122">
        <v>230615.78</v>
      </c>
      <c r="F91" s="122">
        <v>38160.19</v>
      </c>
      <c r="G91" s="122">
        <v>1964939.56</v>
      </c>
      <c r="H91" s="336">
        <v>112</v>
      </c>
      <c r="I91" s="9" t="s">
        <v>64</v>
      </c>
      <c r="J91" s="122">
        <f t="shared" si="10"/>
        <v>17544.103214285715</v>
      </c>
      <c r="K91" s="122">
        <v>767677.65</v>
      </c>
      <c r="L91" s="122">
        <v>18608.92</v>
      </c>
      <c r="M91" s="122">
        <v>86692.65</v>
      </c>
      <c r="N91" s="122">
        <v>59383.65</v>
      </c>
      <c r="O91" s="122">
        <v>932362.87</v>
      </c>
      <c r="P91" s="336">
        <v>78</v>
      </c>
      <c r="Q91" s="9" t="s">
        <v>64</v>
      </c>
      <c r="R91" s="122">
        <f t="shared" si="8"/>
        <v>11953.370128205128</v>
      </c>
      <c r="S91" s="52">
        <f t="shared" si="11"/>
        <v>-52.550048409631486</v>
      </c>
      <c r="T91" s="52">
        <f t="shared" si="13"/>
        <v>-30.357142857142858</v>
      </c>
      <c r="U91" s="52">
        <f t="shared" si="12"/>
        <v>-31.866736177932403</v>
      </c>
    </row>
    <row r="92" spans="1:22" ht="96">
      <c r="A92" s="4">
        <f t="shared" si="9"/>
        <v>87</v>
      </c>
      <c r="B92" s="10" t="s">
        <v>323</v>
      </c>
      <c r="C92" s="122">
        <v>218395.19</v>
      </c>
      <c r="D92" s="122">
        <v>0</v>
      </c>
      <c r="E92" s="122">
        <v>30001.74</v>
      </c>
      <c r="F92" s="122">
        <v>4964.41</v>
      </c>
      <c r="G92" s="122">
        <v>253361.34</v>
      </c>
      <c r="H92" s="336">
        <v>10</v>
      </c>
      <c r="I92" s="9" t="s">
        <v>62</v>
      </c>
      <c r="J92" s="122">
        <f t="shared" si="10"/>
        <v>25336.134</v>
      </c>
      <c r="K92" s="122">
        <v>154733.97</v>
      </c>
      <c r="L92" s="122">
        <v>2620.04</v>
      </c>
      <c r="M92" s="122">
        <v>12205.82</v>
      </c>
      <c r="N92" s="122">
        <v>8360.89</v>
      </c>
      <c r="O92" s="122">
        <v>177920.72</v>
      </c>
      <c r="P92" s="336">
        <v>11</v>
      </c>
      <c r="Q92" s="9" t="s">
        <v>62</v>
      </c>
      <c r="R92" s="122">
        <f t="shared" si="8"/>
        <v>16174.610909090909</v>
      </c>
      <c r="S92" s="52">
        <f t="shared" si="11"/>
        <v>-29.775900301127237</v>
      </c>
      <c r="T92" s="52">
        <f t="shared" si="13"/>
        <v>10</v>
      </c>
      <c r="U92" s="52">
        <f t="shared" si="12"/>
        <v>-36.15990936466112</v>
      </c>
      <c r="V92" s="24">
        <f>SUM(P80:P92)</f>
        <v>21319</v>
      </c>
    </row>
    <row r="93" spans="1:21" ht="72">
      <c r="A93" s="4">
        <f t="shared" si="9"/>
        <v>88</v>
      </c>
      <c r="B93" s="10" t="s">
        <v>331</v>
      </c>
      <c r="C93" s="122">
        <v>3496782.62</v>
      </c>
      <c r="D93" s="122">
        <v>0</v>
      </c>
      <c r="E93" s="122">
        <v>437975.32</v>
      </c>
      <c r="F93" s="122">
        <v>533449.61</v>
      </c>
      <c r="G93" s="122">
        <v>4468207.55</v>
      </c>
      <c r="H93" s="336">
        <v>109271</v>
      </c>
      <c r="I93" s="9" t="s">
        <v>59</v>
      </c>
      <c r="J93" s="122">
        <f t="shared" si="10"/>
        <v>40.891064875401526</v>
      </c>
      <c r="K93" s="122">
        <v>3827727.47</v>
      </c>
      <c r="L93" s="122">
        <v>40229.68</v>
      </c>
      <c r="M93" s="122">
        <v>280975.77</v>
      </c>
      <c r="N93" s="122">
        <v>518964.21</v>
      </c>
      <c r="O93" s="122">
        <v>4667897.13</v>
      </c>
      <c r="P93" s="336">
        <v>109271</v>
      </c>
      <c r="Q93" s="9" t="s">
        <v>59</v>
      </c>
      <c r="R93" s="122">
        <f t="shared" si="8"/>
        <v>42.7185358420807</v>
      </c>
      <c r="S93" s="52">
        <f t="shared" si="11"/>
        <v>4.46912050896114</v>
      </c>
      <c r="T93" s="52">
        <f t="shared" si="13"/>
        <v>0</v>
      </c>
      <c r="U93" s="52">
        <f t="shared" si="12"/>
        <v>4.469120508961134</v>
      </c>
    </row>
    <row r="94" spans="1:21" ht="72">
      <c r="A94" s="4">
        <f t="shared" si="9"/>
        <v>89</v>
      </c>
      <c r="B94" s="10" t="s">
        <v>332</v>
      </c>
      <c r="C94" s="122">
        <v>6469142.22</v>
      </c>
      <c r="D94" s="122">
        <v>0</v>
      </c>
      <c r="E94" s="122">
        <v>808523.91</v>
      </c>
      <c r="F94" s="122">
        <v>984774.14</v>
      </c>
      <c r="G94" s="122">
        <v>8262440.27</v>
      </c>
      <c r="H94" s="336">
        <v>23704</v>
      </c>
      <c r="I94" s="9" t="s">
        <v>59</v>
      </c>
      <c r="J94" s="122">
        <f t="shared" si="10"/>
        <v>348.5673417988525</v>
      </c>
      <c r="K94" s="122">
        <v>7655454.95</v>
      </c>
      <c r="L94" s="122">
        <v>80459.36</v>
      </c>
      <c r="M94" s="122">
        <v>561951.55</v>
      </c>
      <c r="N94" s="122">
        <v>1037928.43</v>
      </c>
      <c r="O94" s="122">
        <v>9335794.290000001</v>
      </c>
      <c r="P94" s="336">
        <v>23704</v>
      </c>
      <c r="Q94" s="9" t="s">
        <v>59</v>
      </c>
      <c r="R94" s="122">
        <f t="shared" si="8"/>
        <v>393.8488984981438</v>
      </c>
      <c r="S94" s="52">
        <f t="shared" si="11"/>
        <v>12.99076283670371</v>
      </c>
      <c r="T94" s="52">
        <f t="shared" si="13"/>
        <v>0</v>
      </c>
      <c r="U94" s="52">
        <f t="shared" si="12"/>
        <v>12.990762836703698</v>
      </c>
    </row>
    <row r="95" spans="1:21" ht="120">
      <c r="A95" s="4">
        <f t="shared" si="9"/>
        <v>90</v>
      </c>
      <c r="B95" s="11" t="s">
        <v>333</v>
      </c>
      <c r="C95" s="122">
        <v>18250708.55</v>
      </c>
      <c r="D95" s="122">
        <v>0</v>
      </c>
      <c r="E95" s="122">
        <v>1359274.88</v>
      </c>
      <c r="F95" s="122">
        <v>1655583.38</v>
      </c>
      <c r="G95" s="122">
        <v>21265566.81</v>
      </c>
      <c r="H95" s="336">
        <v>1058705</v>
      </c>
      <c r="I95" s="9" t="s">
        <v>59</v>
      </c>
      <c r="J95" s="122">
        <f t="shared" si="10"/>
        <v>20.086394991994936</v>
      </c>
      <c r="K95" s="122">
        <v>21831330.19</v>
      </c>
      <c r="L95" s="122">
        <v>160918.71</v>
      </c>
      <c r="M95" s="122">
        <v>1123903.1</v>
      </c>
      <c r="N95" s="122">
        <v>2075856.85</v>
      </c>
      <c r="O95" s="122">
        <v>25192008.850000005</v>
      </c>
      <c r="P95" s="336">
        <v>1058705</v>
      </c>
      <c r="Q95" s="9" t="s">
        <v>59</v>
      </c>
      <c r="R95" s="122">
        <f t="shared" si="8"/>
        <v>23.79511653387866</v>
      </c>
      <c r="S95" s="52">
        <f t="shared" si="11"/>
        <v>18.463848507219765</v>
      </c>
      <c r="T95" s="52">
        <f t="shared" si="13"/>
        <v>0</v>
      </c>
      <c r="U95" s="52">
        <f t="shared" si="12"/>
        <v>18.463848507219762</v>
      </c>
    </row>
    <row r="96" spans="1:22" ht="72">
      <c r="A96" s="4">
        <f t="shared" si="9"/>
        <v>91</v>
      </c>
      <c r="B96" s="10" t="s">
        <v>334</v>
      </c>
      <c r="C96" s="122">
        <v>3546841.71</v>
      </c>
      <c r="D96" s="122">
        <v>0</v>
      </c>
      <c r="E96" s="122">
        <v>377708.96</v>
      </c>
      <c r="F96" s="122">
        <v>460045.78</v>
      </c>
      <c r="G96" s="122">
        <v>4384596.45</v>
      </c>
      <c r="H96" s="336">
        <v>1490</v>
      </c>
      <c r="I96" s="9" t="s">
        <v>62</v>
      </c>
      <c r="J96" s="122">
        <f t="shared" si="10"/>
        <v>2942.682181208054</v>
      </c>
      <c r="K96" s="122">
        <v>4363942.47</v>
      </c>
      <c r="L96" s="122">
        <v>40229.68</v>
      </c>
      <c r="M96" s="122">
        <v>280975.77</v>
      </c>
      <c r="N96" s="122">
        <v>518964.21</v>
      </c>
      <c r="O96" s="122">
        <v>5204112.13</v>
      </c>
      <c r="P96" s="336">
        <v>1058</v>
      </c>
      <c r="Q96" s="9" t="s">
        <v>62</v>
      </c>
      <c r="R96" s="122">
        <f t="shared" si="8"/>
        <v>4918.820538752363</v>
      </c>
      <c r="S96" s="52">
        <f t="shared" si="11"/>
        <v>18.69078920592566</v>
      </c>
      <c r="T96" s="52">
        <f t="shared" si="13"/>
        <v>-28.993288590604028</v>
      </c>
      <c r="U96" s="52">
        <f t="shared" si="12"/>
        <v>67.15432506316563</v>
      </c>
      <c r="V96" s="24">
        <f>SUM(P93:P96)</f>
        <v>1192738</v>
      </c>
    </row>
    <row r="97" spans="1:21" ht="48">
      <c r="A97" s="4">
        <f t="shared" si="9"/>
        <v>92</v>
      </c>
      <c r="B97" s="10" t="s">
        <v>335</v>
      </c>
      <c r="C97" s="122">
        <v>36130351.14</v>
      </c>
      <c r="D97" s="122">
        <v>0</v>
      </c>
      <c r="E97" s="122">
        <v>336880.37</v>
      </c>
      <c r="F97" s="122">
        <v>117740.57</v>
      </c>
      <c r="G97" s="122">
        <v>36584972.08</v>
      </c>
      <c r="H97" s="336">
        <v>76</v>
      </c>
      <c r="I97" s="9" t="s">
        <v>62</v>
      </c>
      <c r="J97" s="122">
        <f t="shared" si="10"/>
        <v>481381.2115789473</v>
      </c>
      <c r="K97" s="122">
        <v>26745015.95</v>
      </c>
      <c r="L97" s="122">
        <v>112635.07</v>
      </c>
      <c r="M97" s="122">
        <v>270428.78</v>
      </c>
      <c r="N97" s="122">
        <v>204106.03</v>
      </c>
      <c r="O97" s="122">
        <v>27332185.830000002</v>
      </c>
      <c r="P97" s="336">
        <v>102</v>
      </c>
      <c r="Q97" s="9" t="s">
        <v>62</v>
      </c>
      <c r="R97" s="122">
        <f t="shared" si="8"/>
        <v>267962.6061764706</v>
      </c>
      <c r="S97" s="52">
        <f t="shared" si="11"/>
        <v>-25.29122129645752</v>
      </c>
      <c r="T97" s="52">
        <f t="shared" si="13"/>
        <v>34.21052631578947</v>
      </c>
      <c r="U97" s="52">
        <f t="shared" si="12"/>
        <v>-44.33463547579188</v>
      </c>
    </row>
    <row r="98" spans="1:21" ht="48">
      <c r="A98" s="4">
        <f t="shared" si="9"/>
        <v>93</v>
      </c>
      <c r="B98" s="10" t="s">
        <v>336</v>
      </c>
      <c r="C98" s="122">
        <v>52627925.24</v>
      </c>
      <c r="D98" s="122">
        <v>0</v>
      </c>
      <c r="E98" s="122">
        <v>371572.64</v>
      </c>
      <c r="F98" s="122">
        <v>129865.61</v>
      </c>
      <c r="G98" s="122">
        <v>53129363.49</v>
      </c>
      <c r="H98" s="336">
        <v>230</v>
      </c>
      <c r="I98" s="9" t="s">
        <v>62</v>
      </c>
      <c r="J98" s="122">
        <f t="shared" si="10"/>
        <v>230997.2325652174</v>
      </c>
      <c r="K98" s="122">
        <v>29924778.83</v>
      </c>
      <c r="L98" s="122">
        <v>124125.94</v>
      </c>
      <c r="M98" s="122">
        <v>298017.53</v>
      </c>
      <c r="N98" s="122">
        <v>224928.64</v>
      </c>
      <c r="O98" s="122">
        <v>30571850.94</v>
      </c>
      <c r="P98" s="336">
        <v>274</v>
      </c>
      <c r="Q98" s="9" t="s">
        <v>62</v>
      </c>
      <c r="R98" s="122">
        <f t="shared" si="8"/>
        <v>111576.09832116788</v>
      </c>
      <c r="S98" s="52">
        <f t="shared" si="11"/>
        <v>-42.45771277543306</v>
      </c>
      <c r="T98" s="52">
        <f t="shared" si="13"/>
        <v>19.130434782608695</v>
      </c>
      <c r="U98" s="52">
        <f t="shared" si="12"/>
        <v>-51.69808006696936</v>
      </c>
    </row>
    <row r="99" spans="1:21" ht="48">
      <c r="A99" s="4">
        <f t="shared" si="9"/>
        <v>94</v>
      </c>
      <c r="B99" s="10" t="s">
        <v>337</v>
      </c>
      <c r="C99" s="122">
        <v>11923592.26</v>
      </c>
      <c r="D99" s="122">
        <v>0</v>
      </c>
      <c r="E99" s="122">
        <v>212170.72</v>
      </c>
      <c r="F99" s="122">
        <v>74154.22</v>
      </c>
      <c r="G99" s="122">
        <v>12209917.200000001</v>
      </c>
      <c r="H99" s="336">
        <v>158</v>
      </c>
      <c r="I99" s="9" t="s">
        <v>62</v>
      </c>
      <c r="J99" s="122">
        <f t="shared" si="10"/>
        <v>77277.95696202532</v>
      </c>
      <c r="K99" s="122">
        <v>13201581.86</v>
      </c>
      <c r="L99" s="122">
        <v>71587.48</v>
      </c>
      <c r="M99" s="122">
        <v>171876.45</v>
      </c>
      <c r="N99" s="122">
        <v>129723.69</v>
      </c>
      <c r="O99" s="122">
        <v>13574769.479999999</v>
      </c>
      <c r="P99" s="336">
        <v>176</v>
      </c>
      <c r="Q99" s="9" t="s">
        <v>62</v>
      </c>
      <c r="R99" s="122">
        <f t="shared" si="8"/>
        <v>77129.37204545454</v>
      </c>
      <c r="S99" s="52">
        <f t="shared" si="11"/>
        <v>11.178227154562501</v>
      </c>
      <c r="T99" s="52">
        <f t="shared" si="13"/>
        <v>11.39240506329114</v>
      </c>
      <c r="U99" s="52">
        <f t="shared" si="12"/>
        <v>-0.19227334988137953</v>
      </c>
    </row>
    <row r="100" spans="1:21" ht="24">
      <c r="A100" s="4">
        <f t="shared" si="9"/>
        <v>95</v>
      </c>
      <c r="B100" s="10" t="s">
        <v>338</v>
      </c>
      <c r="C100" s="122">
        <v>7663349.35</v>
      </c>
      <c r="D100" s="122">
        <v>0</v>
      </c>
      <c r="E100" s="122">
        <v>330489.68</v>
      </c>
      <c r="F100" s="122">
        <v>115507.01</v>
      </c>
      <c r="G100" s="122">
        <v>8109346.039999999</v>
      </c>
      <c r="H100" s="336">
        <v>141</v>
      </c>
      <c r="I100" s="9" t="s">
        <v>62</v>
      </c>
      <c r="J100" s="122">
        <f t="shared" si="10"/>
        <v>57513.092482269494</v>
      </c>
      <c r="K100" s="122">
        <v>8814030.07</v>
      </c>
      <c r="L100" s="122">
        <v>112450.72</v>
      </c>
      <c r="M100" s="122">
        <v>269986.17</v>
      </c>
      <c r="N100" s="122">
        <v>203771.98</v>
      </c>
      <c r="O100" s="122">
        <v>9400238.940000001</v>
      </c>
      <c r="P100" s="336">
        <v>154</v>
      </c>
      <c r="Q100" s="9" t="s">
        <v>62</v>
      </c>
      <c r="R100" s="122">
        <f t="shared" si="8"/>
        <v>61040.51259740261</v>
      </c>
      <c r="S100" s="52">
        <f t="shared" si="11"/>
        <v>15.918582011824006</v>
      </c>
      <c r="T100" s="52">
        <f t="shared" si="13"/>
        <v>9.21985815602837</v>
      </c>
      <c r="U100" s="52">
        <f t="shared" si="12"/>
        <v>6.133247166670041</v>
      </c>
    </row>
    <row r="101" spans="1:21" ht="48">
      <c r="A101" s="4">
        <f t="shared" si="9"/>
        <v>96</v>
      </c>
      <c r="B101" s="10" t="s">
        <v>339</v>
      </c>
      <c r="C101" s="122">
        <v>2821833.47</v>
      </c>
      <c r="D101" s="122">
        <v>0</v>
      </c>
      <c r="E101" s="122">
        <v>134752.15</v>
      </c>
      <c r="F101" s="122">
        <v>47096.23</v>
      </c>
      <c r="G101" s="122">
        <v>3003681.85</v>
      </c>
      <c r="H101" s="336">
        <v>1241</v>
      </c>
      <c r="I101" s="9" t="s">
        <v>62</v>
      </c>
      <c r="J101" s="122">
        <f t="shared" si="10"/>
        <v>2420.372159548751</v>
      </c>
      <c r="K101" s="122">
        <v>3416429.67</v>
      </c>
      <c r="L101" s="122">
        <v>46700.85</v>
      </c>
      <c r="M101" s="122">
        <v>112125.41</v>
      </c>
      <c r="N101" s="122">
        <v>84626.62</v>
      </c>
      <c r="O101" s="122">
        <v>3659882.55</v>
      </c>
      <c r="P101" s="336">
        <v>1293</v>
      </c>
      <c r="Q101" s="9" t="s">
        <v>62</v>
      </c>
      <c r="R101" s="122">
        <f t="shared" si="8"/>
        <v>2830.535614849188</v>
      </c>
      <c r="S101" s="129">
        <f t="shared" si="11"/>
        <v>21.846544766383953</v>
      </c>
      <c r="T101" s="129">
        <f t="shared" si="13"/>
        <v>4.19016921837228</v>
      </c>
      <c r="U101" s="129">
        <f t="shared" si="12"/>
        <v>16.94629702635924</v>
      </c>
    </row>
    <row r="102" spans="1:22" ht="72">
      <c r="A102" s="4">
        <f t="shared" si="9"/>
        <v>97</v>
      </c>
      <c r="B102" s="10" t="s">
        <v>340</v>
      </c>
      <c r="C102" s="122">
        <v>29075873.2</v>
      </c>
      <c r="D102" s="122">
        <v>0</v>
      </c>
      <c r="E102" s="122">
        <v>440044.27</v>
      </c>
      <c r="F102" s="122">
        <v>153796.62</v>
      </c>
      <c r="G102" s="122">
        <v>29669714.09</v>
      </c>
      <c r="H102" s="336">
        <v>4</v>
      </c>
      <c r="I102" s="9" t="s">
        <v>341</v>
      </c>
      <c r="J102" s="122">
        <f t="shared" si="10"/>
        <v>7417428.5225</v>
      </c>
      <c r="K102" s="122">
        <v>51573120.09</v>
      </c>
      <c r="L102" s="122">
        <v>146984.77</v>
      </c>
      <c r="M102" s="122">
        <v>352899.96</v>
      </c>
      <c r="N102" s="122">
        <v>266351.14</v>
      </c>
      <c r="O102" s="122">
        <v>52339355.96000001</v>
      </c>
      <c r="P102" s="336">
        <v>4</v>
      </c>
      <c r="Q102" s="9" t="s">
        <v>341</v>
      </c>
      <c r="R102" s="122">
        <f t="shared" si="8"/>
        <v>13084838.990000002</v>
      </c>
      <c r="S102" s="129">
        <f t="shared" si="11"/>
        <v>76.40667450058334</v>
      </c>
      <c r="T102" s="129">
        <f t="shared" si="13"/>
        <v>0</v>
      </c>
      <c r="U102" s="129">
        <f t="shared" si="12"/>
        <v>76.40667450058334</v>
      </c>
      <c r="V102" s="24">
        <f>SUM(P97:P102)</f>
        <v>2003</v>
      </c>
    </row>
    <row r="103" spans="1:21" ht="96">
      <c r="A103" s="128">
        <f t="shared" si="9"/>
        <v>98</v>
      </c>
      <c r="B103" s="10" t="s">
        <v>444</v>
      </c>
      <c r="C103" s="351" t="s">
        <v>539</v>
      </c>
      <c r="D103" s="351" t="s">
        <v>539</v>
      </c>
      <c r="E103" s="351" t="s">
        <v>539</v>
      </c>
      <c r="F103" s="351" t="s">
        <v>539</v>
      </c>
      <c r="G103" s="351" t="s">
        <v>539</v>
      </c>
      <c r="H103" s="351" t="s">
        <v>539</v>
      </c>
      <c r="I103" s="351" t="s">
        <v>539</v>
      </c>
      <c r="J103" s="351" t="s">
        <v>539</v>
      </c>
      <c r="K103" s="122">
        <v>4080199.42</v>
      </c>
      <c r="L103" s="122">
        <v>31459.53</v>
      </c>
      <c r="M103" s="122">
        <v>407301.29</v>
      </c>
      <c r="N103" s="122">
        <v>295434.87</v>
      </c>
      <c r="O103" s="122">
        <v>4814395.11</v>
      </c>
      <c r="P103" s="322">
        <v>1470</v>
      </c>
      <c r="Q103" s="9" t="s">
        <v>64</v>
      </c>
      <c r="R103" s="122">
        <f t="shared" si="8"/>
        <v>3275.0987142857143</v>
      </c>
      <c r="S103" s="336">
        <v>0</v>
      </c>
      <c r="T103" s="336">
        <v>0</v>
      </c>
      <c r="U103" s="336">
        <v>0</v>
      </c>
    </row>
    <row r="104" spans="1:21" ht="120">
      <c r="A104" s="4">
        <f t="shared" si="9"/>
        <v>99</v>
      </c>
      <c r="B104" s="10" t="s">
        <v>443</v>
      </c>
      <c r="C104" s="351" t="s">
        <v>539</v>
      </c>
      <c r="D104" s="351" t="s">
        <v>539</v>
      </c>
      <c r="E104" s="351" t="s">
        <v>539</v>
      </c>
      <c r="F104" s="351" t="s">
        <v>539</v>
      </c>
      <c r="G104" s="351" t="s">
        <v>539</v>
      </c>
      <c r="H104" s="351" t="s">
        <v>539</v>
      </c>
      <c r="I104" s="351" t="s">
        <v>539</v>
      </c>
      <c r="J104" s="351" t="s">
        <v>539</v>
      </c>
      <c r="K104" s="122">
        <v>4080199.42</v>
      </c>
      <c r="L104" s="122">
        <v>31459.53</v>
      </c>
      <c r="M104" s="122">
        <v>407301.29</v>
      </c>
      <c r="N104" s="122">
        <v>295434.87</v>
      </c>
      <c r="O104" s="122">
        <v>4814395.11</v>
      </c>
      <c r="P104" s="336">
        <v>180</v>
      </c>
      <c r="Q104" s="9" t="s">
        <v>59</v>
      </c>
      <c r="R104" s="122">
        <f t="shared" si="8"/>
        <v>26746.6395</v>
      </c>
      <c r="S104" s="336">
        <v>0</v>
      </c>
      <c r="T104" s="336">
        <v>0</v>
      </c>
      <c r="U104" s="336">
        <v>0</v>
      </c>
    </row>
    <row r="105" spans="1:21" ht="48">
      <c r="A105" s="5">
        <f t="shared" si="9"/>
        <v>100</v>
      </c>
      <c r="B105" s="11" t="s">
        <v>342</v>
      </c>
      <c r="C105" s="122">
        <v>6050342.87</v>
      </c>
      <c r="D105" s="122">
        <v>19162.95</v>
      </c>
      <c r="E105" s="122">
        <v>757942.81</v>
      </c>
      <c r="F105" s="122">
        <v>340734.04</v>
      </c>
      <c r="G105" s="122">
        <v>7168182.670000001</v>
      </c>
      <c r="H105" s="336">
        <v>3301</v>
      </c>
      <c r="I105" s="9" t="s">
        <v>59</v>
      </c>
      <c r="J105" s="122">
        <f t="shared" si="10"/>
        <v>2171.5185307482584</v>
      </c>
      <c r="K105" s="122">
        <v>4080199.42</v>
      </c>
      <c r="L105" s="122">
        <v>31459.53</v>
      </c>
      <c r="M105" s="122">
        <v>407301.29</v>
      </c>
      <c r="N105" s="122">
        <v>295434.87</v>
      </c>
      <c r="O105" s="122">
        <v>4814395.11</v>
      </c>
      <c r="P105" s="336">
        <v>2476</v>
      </c>
      <c r="Q105" s="9" t="s">
        <v>59</v>
      </c>
      <c r="R105" s="122">
        <f t="shared" si="8"/>
        <v>1944.4245193861068</v>
      </c>
      <c r="S105" s="52">
        <f t="shared" si="11"/>
        <v>-32.83660124693782</v>
      </c>
      <c r="T105" s="52">
        <f t="shared" si="13"/>
        <v>-24.992426537412904</v>
      </c>
      <c r="U105" s="52">
        <f t="shared" si="12"/>
        <v>-10.457843584871455</v>
      </c>
    </row>
    <row r="106" spans="1:22" ht="72">
      <c r="A106" s="5">
        <f t="shared" si="9"/>
        <v>101</v>
      </c>
      <c r="B106" s="11" t="s">
        <v>343</v>
      </c>
      <c r="C106" s="122">
        <v>6098761.75</v>
      </c>
      <c r="D106" s="122">
        <v>18898.86</v>
      </c>
      <c r="E106" s="122">
        <v>747497.44</v>
      </c>
      <c r="F106" s="122">
        <v>336038.31</v>
      </c>
      <c r="G106" s="122">
        <v>7201196.36</v>
      </c>
      <c r="H106" s="336">
        <v>1973</v>
      </c>
      <c r="I106" s="9" t="s">
        <v>64</v>
      </c>
      <c r="J106" s="122">
        <f t="shared" si="10"/>
        <v>3649.8714445007604</v>
      </c>
      <c r="K106" s="122">
        <v>4155749.42</v>
      </c>
      <c r="L106" s="122">
        <v>31459.53</v>
      </c>
      <c r="M106" s="122">
        <v>407301.29</v>
      </c>
      <c r="N106" s="122">
        <v>295434.87</v>
      </c>
      <c r="O106" s="122">
        <v>4889945.11</v>
      </c>
      <c r="P106" s="336">
        <v>2051</v>
      </c>
      <c r="Q106" s="9" t="s">
        <v>64</v>
      </c>
      <c r="R106" s="122">
        <f t="shared" si="8"/>
        <v>2384.1760653339834</v>
      </c>
      <c r="S106" s="52">
        <f t="shared" si="11"/>
        <v>-32.095378801752325</v>
      </c>
      <c r="T106" s="52">
        <f t="shared" si="13"/>
        <v>3.953370501773948</v>
      </c>
      <c r="U106" s="52">
        <f t="shared" si="12"/>
        <v>-34.677807106707625</v>
      </c>
      <c r="V106" s="24">
        <f>SUM(P103:P106)</f>
        <v>6177</v>
      </c>
    </row>
    <row r="107" spans="1:21" ht="217.5" customHeight="1">
      <c r="A107" s="348"/>
      <c r="B107" s="349"/>
      <c r="C107" s="338"/>
      <c r="D107" s="338"/>
      <c r="E107" s="338"/>
      <c r="F107" s="338"/>
      <c r="G107" s="338"/>
      <c r="H107" s="339"/>
      <c r="I107" s="320"/>
      <c r="J107" s="338"/>
      <c r="K107" s="338"/>
      <c r="L107" s="338"/>
      <c r="M107" s="338"/>
      <c r="N107" s="338"/>
      <c r="O107" s="338"/>
      <c r="P107" s="339"/>
      <c r="Q107" s="320"/>
      <c r="R107" s="338"/>
      <c r="S107" s="350"/>
      <c r="T107" s="350"/>
      <c r="U107" s="350"/>
    </row>
    <row r="108" spans="1:25" ht="24">
      <c r="A108" s="6"/>
      <c r="B108" s="7" t="s">
        <v>344</v>
      </c>
      <c r="C108" s="56"/>
      <c r="D108" s="56"/>
      <c r="E108" s="56"/>
      <c r="F108" s="56"/>
      <c r="G108" s="56"/>
      <c r="H108" s="57"/>
      <c r="I108" s="8"/>
      <c r="J108" s="8"/>
      <c r="K108" s="56"/>
      <c r="L108" s="56"/>
      <c r="M108" s="56"/>
      <c r="N108" s="56"/>
      <c r="O108" s="56"/>
      <c r="P108" s="57"/>
      <c r="Q108" s="8"/>
      <c r="R108" s="8"/>
      <c r="S108" s="8"/>
      <c r="T108" s="8"/>
      <c r="U108" s="8"/>
      <c r="V108" s="30">
        <f>SUM(V106,V102,V96,V92,V79,V66,V53,V39,V25,V11)</f>
        <v>1758466</v>
      </c>
      <c r="W108" s="31"/>
      <c r="X108" s="31"/>
      <c r="Y108" s="31"/>
    </row>
    <row r="109" spans="1:25" ht="24">
      <c r="A109" s="128">
        <v>1</v>
      </c>
      <c r="B109" s="11" t="s">
        <v>345</v>
      </c>
      <c r="C109" s="122">
        <v>10352915.56</v>
      </c>
      <c r="D109" s="122">
        <v>75184.81</v>
      </c>
      <c r="E109" s="122">
        <v>1261755.58</v>
      </c>
      <c r="F109" s="122">
        <v>578945.52</v>
      </c>
      <c r="G109" s="122">
        <v>12268801.47</v>
      </c>
      <c r="H109" s="336">
        <v>50142</v>
      </c>
      <c r="I109" s="13" t="s">
        <v>346</v>
      </c>
      <c r="J109" s="345">
        <f>G109/H109</f>
        <v>244.68113497666627</v>
      </c>
      <c r="K109" s="122">
        <v>9074808.47</v>
      </c>
      <c r="L109" s="122">
        <v>913827.33</v>
      </c>
      <c r="M109" s="122">
        <v>965914.18</v>
      </c>
      <c r="N109" s="122">
        <v>474719.13</v>
      </c>
      <c r="O109" s="122">
        <v>11429269.110000001</v>
      </c>
      <c r="P109" s="336">
        <v>59977</v>
      </c>
      <c r="Q109" s="13" t="s">
        <v>346</v>
      </c>
      <c r="R109" s="345">
        <f aca="true" t="shared" si="14" ref="R109:R130">O109/P109</f>
        <v>190.56086683228574</v>
      </c>
      <c r="S109" s="52">
        <f t="shared" si="11"/>
        <v>-6.8428229281633275</v>
      </c>
      <c r="T109" s="52">
        <f>((P109-H109)*100)/H109</f>
        <v>19.614295401060986</v>
      </c>
      <c r="U109" s="52">
        <f t="shared" si="12"/>
        <v>-22.118692619903715</v>
      </c>
      <c r="V109" s="32"/>
      <c r="W109" s="33"/>
      <c r="X109" s="34"/>
      <c r="Y109" s="31"/>
    </row>
    <row r="110" spans="1:25" ht="24">
      <c r="A110" s="128">
        <f aca="true" t="shared" si="15" ref="A110:A119">A109+1</f>
        <v>2</v>
      </c>
      <c r="B110" s="11" t="s">
        <v>347</v>
      </c>
      <c r="C110" s="122">
        <v>6985761.91</v>
      </c>
      <c r="D110" s="122">
        <v>34914.59</v>
      </c>
      <c r="E110" s="122">
        <v>585938.56</v>
      </c>
      <c r="F110" s="122">
        <v>268852.79</v>
      </c>
      <c r="G110" s="122">
        <v>7875467.850000001</v>
      </c>
      <c r="H110" s="336">
        <v>3529</v>
      </c>
      <c r="I110" s="13" t="s">
        <v>348</v>
      </c>
      <c r="J110" s="345">
        <f aca="true" t="shared" si="16" ref="J110:J130">G110/H110</f>
        <v>2231.6429158401816</v>
      </c>
      <c r="K110" s="122">
        <v>5984225.35</v>
      </c>
      <c r="L110" s="122">
        <v>482325.08</v>
      </c>
      <c r="M110" s="122">
        <v>509816.92</v>
      </c>
      <c r="N110" s="122">
        <v>250560.4</v>
      </c>
      <c r="O110" s="122">
        <v>7226927.75</v>
      </c>
      <c r="P110" s="336">
        <v>6555</v>
      </c>
      <c r="Q110" s="13" t="s">
        <v>348</v>
      </c>
      <c r="R110" s="345">
        <f t="shared" si="14"/>
        <v>1102.506140350877</v>
      </c>
      <c r="S110" s="52">
        <f t="shared" si="11"/>
        <v>-8.234940607369765</v>
      </c>
      <c r="T110" s="52">
        <f>((P110-H110)*100)/H110</f>
        <v>85.74667044488524</v>
      </c>
      <c r="U110" s="52">
        <f t="shared" si="12"/>
        <v>-50.596659863220125</v>
      </c>
      <c r="V110" s="32"/>
      <c r="W110" s="33"/>
      <c r="X110" s="34"/>
      <c r="Y110" s="31"/>
    </row>
    <row r="111" spans="1:25" ht="24">
      <c r="A111" s="128">
        <f t="shared" si="15"/>
        <v>3</v>
      </c>
      <c r="B111" s="11" t="s">
        <v>349</v>
      </c>
      <c r="C111" s="122">
        <v>3109129.01</v>
      </c>
      <c r="D111" s="122">
        <v>21036.3</v>
      </c>
      <c r="E111" s="122">
        <v>353032.3</v>
      </c>
      <c r="F111" s="122">
        <v>161985.79</v>
      </c>
      <c r="G111" s="122">
        <v>3645183.3999999994</v>
      </c>
      <c r="H111" s="336">
        <v>640</v>
      </c>
      <c r="I111" s="13" t="s">
        <v>350</v>
      </c>
      <c r="J111" s="345">
        <f t="shared" si="16"/>
        <v>5695.5990624999995</v>
      </c>
      <c r="K111" s="122">
        <v>3628953.2</v>
      </c>
      <c r="L111" s="122">
        <v>280673.2</v>
      </c>
      <c r="M111" s="122">
        <v>296671.17</v>
      </c>
      <c r="N111" s="122">
        <v>145805.37</v>
      </c>
      <c r="O111" s="122">
        <v>4352102.94</v>
      </c>
      <c r="P111" s="336">
        <v>676</v>
      </c>
      <c r="Q111" s="13" t="s">
        <v>350</v>
      </c>
      <c r="R111" s="345">
        <f t="shared" si="14"/>
        <v>6438.0221005917165</v>
      </c>
      <c r="S111" s="52">
        <f t="shared" si="11"/>
        <v>19.3932502820023</v>
      </c>
      <c r="T111" s="52">
        <f aca="true" t="shared" si="17" ref="T111:T131">((P111-H111)*100)/H111</f>
        <v>5.625</v>
      </c>
      <c r="U111" s="52">
        <f t="shared" si="12"/>
        <v>13.035029852783236</v>
      </c>
      <c r="V111" s="32"/>
      <c r="W111" s="33"/>
      <c r="X111" s="33"/>
      <c r="Y111" s="31"/>
    </row>
    <row r="112" spans="1:25" ht="24">
      <c r="A112" s="128">
        <f t="shared" si="15"/>
        <v>4</v>
      </c>
      <c r="B112" s="11" t="s">
        <v>351</v>
      </c>
      <c r="C112" s="122">
        <v>13074116.66</v>
      </c>
      <c r="D112" s="122">
        <v>77502.15</v>
      </c>
      <c r="E112" s="122">
        <v>1300645.32</v>
      </c>
      <c r="F112" s="122">
        <v>596789.73</v>
      </c>
      <c r="G112" s="122">
        <v>15049053.860000001</v>
      </c>
      <c r="H112" s="336">
        <v>129902</v>
      </c>
      <c r="I112" s="13" t="s">
        <v>325</v>
      </c>
      <c r="J112" s="345">
        <f t="shared" si="16"/>
        <v>115.84928530738557</v>
      </c>
      <c r="K112" s="122">
        <v>11217087.45</v>
      </c>
      <c r="L112" s="122">
        <v>988258.2</v>
      </c>
      <c r="M112" s="122">
        <v>1044587.49</v>
      </c>
      <c r="N112" s="122">
        <v>513384.8</v>
      </c>
      <c r="O112" s="122">
        <v>13763317.94</v>
      </c>
      <c r="P112" s="336">
        <v>131924</v>
      </c>
      <c r="Q112" s="13" t="s">
        <v>325</v>
      </c>
      <c r="R112" s="345">
        <f t="shared" si="14"/>
        <v>104.32762757345138</v>
      </c>
      <c r="S112" s="52">
        <f t="shared" si="11"/>
        <v>-8.543632921784239</v>
      </c>
      <c r="T112" s="52">
        <f t="shared" si="17"/>
        <v>1.5565580206617295</v>
      </c>
      <c r="U112" s="52">
        <f t="shared" si="12"/>
        <v>-9.945385250641394</v>
      </c>
      <c r="V112" s="32"/>
      <c r="W112" s="33"/>
      <c r="X112" s="33"/>
      <c r="Y112" s="31"/>
    </row>
    <row r="113" spans="1:25" ht="24">
      <c r="A113" s="128">
        <f t="shared" si="15"/>
        <v>5</v>
      </c>
      <c r="B113" s="11" t="s">
        <v>352</v>
      </c>
      <c r="C113" s="122">
        <v>3400864.17</v>
      </c>
      <c r="D113" s="122">
        <v>29481.72</v>
      </c>
      <c r="E113" s="122">
        <v>494763.75</v>
      </c>
      <c r="F113" s="122">
        <v>227018.02</v>
      </c>
      <c r="G113" s="122">
        <v>4152127.66</v>
      </c>
      <c r="H113" s="336">
        <v>270900</v>
      </c>
      <c r="I113" s="13" t="s">
        <v>353</v>
      </c>
      <c r="J113" s="345">
        <f t="shared" si="16"/>
        <v>15.327160059062384</v>
      </c>
      <c r="K113" s="122">
        <v>3238311.03</v>
      </c>
      <c r="L113" s="122">
        <v>363957.07</v>
      </c>
      <c r="M113" s="122">
        <v>384702.1</v>
      </c>
      <c r="N113" s="122">
        <v>189070.05</v>
      </c>
      <c r="O113" s="122">
        <v>4176040.25</v>
      </c>
      <c r="P113" s="336">
        <v>281500</v>
      </c>
      <c r="Q113" s="13" t="s">
        <v>353</v>
      </c>
      <c r="R113" s="345">
        <f t="shared" si="14"/>
        <v>14.83495648312611</v>
      </c>
      <c r="S113" s="52">
        <f t="shared" si="11"/>
        <v>0.5759117242556037</v>
      </c>
      <c r="T113" s="52">
        <f t="shared" si="17"/>
        <v>3.9128829826504243</v>
      </c>
      <c r="U113" s="52">
        <f t="shared" si="12"/>
        <v>-3.2113162127856345</v>
      </c>
      <c r="V113" s="32"/>
      <c r="W113" s="33"/>
      <c r="X113" s="33"/>
      <c r="Y113" s="31"/>
    </row>
    <row r="114" spans="1:25" ht="24">
      <c r="A114" s="128">
        <f t="shared" si="15"/>
        <v>6</v>
      </c>
      <c r="B114" s="11" t="s">
        <v>354</v>
      </c>
      <c r="C114" s="122">
        <v>2251423.97</v>
      </c>
      <c r="D114" s="122">
        <v>19362.66</v>
      </c>
      <c r="E114" s="122">
        <v>324945.27</v>
      </c>
      <c r="F114" s="122">
        <v>149098.3</v>
      </c>
      <c r="G114" s="122">
        <v>2744830.2</v>
      </c>
      <c r="H114" s="336">
        <v>1167431</v>
      </c>
      <c r="I114" s="13" t="s">
        <v>355</v>
      </c>
      <c r="J114" s="345">
        <f t="shared" si="16"/>
        <v>2.35117124695164</v>
      </c>
      <c r="K114" s="122">
        <v>2075074.3</v>
      </c>
      <c r="L114" s="122">
        <v>249851.61</v>
      </c>
      <c r="M114" s="122">
        <v>264092.79</v>
      </c>
      <c r="N114" s="122">
        <v>129794.03</v>
      </c>
      <c r="O114" s="122">
        <v>2718812.73</v>
      </c>
      <c r="P114" s="336">
        <v>1359028</v>
      </c>
      <c r="Q114" s="13" t="s">
        <v>355</v>
      </c>
      <c r="R114" s="345">
        <f t="shared" si="14"/>
        <v>2.0005568170780883</v>
      </c>
      <c r="S114" s="52">
        <f t="shared" si="11"/>
        <v>-0.947871748132187</v>
      </c>
      <c r="T114" s="52">
        <f t="shared" si="17"/>
        <v>16.411847895079024</v>
      </c>
      <c r="U114" s="52">
        <f t="shared" si="12"/>
        <v>-14.912330623646966</v>
      </c>
      <c r="V114" s="32"/>
      <c r="W114" s="33"/>
      <c r="X114" s="33"/>
      <c r="Y114" s="31"/>
    </row>
    <row r="115" spans="1:21" ht="24">
      <c r="A115" s="128">
        <f t="shared" si="15"/>
        <v>7</v>
      </c>
      <c r="B115" s="11" t="s">
        <v>356</v>
      </c>
      <c r="C115" s="122">
        <v>1056278.8689162561</v>
      </c>
      <c r="D115" s="122">
        <v>21080.11</v>
      </c>
      <c r="E115" s="122">
        <v>129146.75</v>
      </c>
      <c r="F115" s="122">
        <v>7823.239999999996</v>
      </c>
      <c r="G115" s="122">
        <v>1214328.9689162562</v>
      </c>
      <c r="H115" s="336">
        <v>1004</v>
      </c>
      <c r="I115" s="13" t="s">
        <v>357</v>
      </c>
      <c r="J115" s="345">
        <f t="shared" si="16"/>
        <v>1209.4910048966694</v>
      </c>
      <c r="K115" s="122">
        <v>1278542.96</v>
      </c>
      <c r="L115" s="122">
        <v>23568.08</v>
      </c>
      <c r="M115" s="122">
        <v>103838.91</v>
      </c>
      <c r="N115" s="122">
        <v>9516.8</v>
      </c>
      <c r="O115" s="122">
        <v>1415466.75</v>
      </c>
      <c r="P115" s="336">
        <v>1093</v>
      </c>
      <c r="Q115" s="13" t="s">
        <v>357</v>
      </c>
      <c r="R115" s="345">
        <f t="shared" si="14"/>
        <v>1295.0290484903935</v>
      </c>
      <c r="S115" s="52">
        <f t="shared" si="11"/>
        <v>16.563697830848245</v>
      </c>
      <c r="T115" s="52">
        <f t="shared" si="17"/>
        <v>8.864541832669323</v>
      </c>
      <c r="U115" s="52">
        <f t="shared" si="12"/>
        <v>7.0722347869823015</v>
      </c>
    </row>
    <row r="116" spans="1:21" ht="72">
      <c r="A116" s="128">
        <f t="shared" si="15"/>
        <v>8</v>
      </c>
      <c r="B116" s="11" t="s">
        <v>358</v>
      </c>
      <c r="C116" s="122">
        <v>8139161.9</v>
      </c>
      <c r="D116" s="122">
        <v>67130.67</v>
      </c>
      <c r="E116" s="122">
        <v>715721.22</v>
      </c>
      <c r="F116" s="122">
        <v>1519605.71</v>
      </c>
      <c r="G116" s="122">
        <v>10441619.5</v>
      </c>
      <c r="H116" s="336">
        <v>17856</v>
      </c>
      <c r="I116" s="13" t="s">
        <v>359</v>
      </c>
      <c r="J116" s="345">
        <f t="shared" si="16"/>
        <v>584.7681171594982</v>
      </c>
      <c r="K116" s="122">
        <v>9003565</v>
      </c>
      <c r="L116" s="122">
        <v>546133.85</v>
      </c>
      <c r="M116" s="122">
        <v>466784.08</v>
      </c>
      <c r="N116" s="122">
        <v>1005714.05</v>
      </c>
      <c r="O116" s="122">
        <v>11022196.98</v>
      </c>
      <c r="P116" s="336">
        <v>11130</v>
      </c>
      <c r="Q116" s="13" t="s">
        <v>359</v>
      </c>
      <c r="R116" s="345">
        <f t="shared" si="14"/>
        <v>990.3141940700809</v>
      </c>
      <c r="S116" s="52">
        <f t="shared" si="11"/>
        <v>5.560224446025834</v>
      </c>
      <c r="T116" s="52">
        <f t="shared" si="17"/>
        <v>-37.668010752688176</v>
      </c>
      <c r="U116" s="52">
        <f t="shared" si="12"/>
        <v>69.35160536462152</v>
      </c>
    </row>
    <row r="117" spans="1:21" ht="24">
      <c r="A117" s="128">
        <f t="shared" si="15"/>
        <v>9</v>
      </c>
      <c r="B117" s="11" t="s">
        <v>360</v>
      </c>
      <c r="C117" s="122">
        <v>8681098.57</v>
      </c>
      <c r="D117" s="122">
        <v>86224.51</v>
      </c>
      <c r="E117" s="122">
        <v>919292.36</v>
      </c>
      <c r="F117" s="122">
        <v>1951824.07</v>
      </c>
      <c r="G117" s="122">
        <v>11638439.51</v>
      </c>
      <c r="H117" s="336">
        <v>1</v>
      </c>
      <c r="I117" s="13" t="s">
        <v>361</v>
      </c>
      <c r="J117" s="345">
        <f t="shared" si="16"/>
        <v>11638439.51</v>
      </c>
      <c r="K117" s="122">
        <v>12585146.73</v>
      </c>
      <c r="L117" s="122">
        <v>1165085.56</v>
      </c>
      <c r="M117" s="122">
        <v>995806.06</v>
      </c>
      <c r="N117" s="122">
        <v>2145523.32</v>
      </c>
      <c r="O117" s="122">
        <v>16891561.67</v>
      </c>
      <c r="P117" s="336">
        <v>1</v>
      </c>
      <c r="Q117" s="13" t="s">
        <v>361</v>
      </c>
      <c r="R117" s="345">
        <f t="shared" si="14"/>
        <v>16891561.67</v>
      </c>
      <c r="S117" s="52">
        <f t="shared" si="11"/>
        <v>45.135966514122494</v>
      </c>
      <c r="T117" s="52">
        <f t="shared" si="17"/>
        <v>0</v>
      </c>
      <c r="U117" s="52">
        <f t="shared" si="12"/>
        <v>45.135966514122494</v>
      </c>
    </row>
    <row r="118" spans="1:21" ht="48">
      <c r="A118" s="128">
        <f t="shared" si="15"/>
        <v>10</v>
      </c>
      <c r="B118" s="10" t="s">
        <v>362</v>
      </c>
      <c r="C118" s="122">
        <v>6280857.88</v>
      </c>
      <c r="D118" s="122">
        <v>52054.72</v>
      </c>
      <c r="E118" s="122">
        <v>554987.22</v>
      </c>
      <c r="F118" s="122">
        <v>1178338.33</v>
      </c>
      <c r="G118" s="122">
        <v>8066238.149999999</v>
      </c>
      <c r="H118" s="336">
        <v>63292</v>
      </c>
      <c r="I118" s="13" t="s">
        <v>62</v>
      </c>
      <c r="J118" s="345">
        <f t="shared" si="16"/>
        <v>127.44482952031852</v>
      </c>
      <c r="K118" s="122">
        <v>7013010.98</v>
      </c>
      <c r="L118" s="122">
        <v>546133.85</v>
      </c>
      <c r="M118" s="122">
        <v>466784.08</v>
      </c>
      <c r="N118" s="122">
        <v>1005714.05</v>
      </c>
      <c r="O118" s="122">
        <v>9031642.96</v>
      </c>
      <c r="P118" s="336">
        <v>50032</v>
      </c>
      <c r="Q118" s="13" t="s">
        <v>62</v>
      </c>
      <c r="R118" s="345">
        <f t="shared" si="14"/>
        <v>180.5173281100096</v>
      </c>
      <c r="S118" s="52">
        <f t="shared" si="11"/>
        <v>11.968464010698737</v>
      </c>
      <c r="T118" s="52">
        <f t="shared" si="17"/>
        <v>-20.950515072995007</v>
      </c>
      <c r="U118" s="52">
        <f t="shared" si="12"/>
        <v>41.643508637774694</v>
      </c>
    </row>
    <row r="119" spans="1:21" ht="24">
      <c r="A119" s="128">
        <f t="shared" si="15"/>
        <v>11</v>
      </c>
      <c r="B119" s="11" t="s">
        <v>363</v>
      </c>
      <c r="C119" s="122">
        <v>4521932.54</v>
      </c>
      <c r="D119" s="122">
        <v>33316.44</v>
      </c>
      <c r="E119" s="122">
        <v>355206.98</v>
      </c>
      <c r="F119" s="122">
        <v>754168.72</v>
      </c>
      <c r="G119" s="122">
        <v>5664624.680000001</v>
      </c>
      <c r="H119" s="336">
        <v>10</v>
      </c>
      <c r="I119" s="13" t="s">
        <v>364</v>
      </c>
      <c r="J119" s="345">
        <f t="shared" si="16"/>
        <v>566462.4680000001</v>
      </c>
      <c r="K119" s="122">
        <v>3859146.54</v>
      </c>
      <c r="L119" s="122">
        <v>291271.39</v>
      </c>
      <c r="M119" s="122">
        <v>248951.52</v>
      </c>
      <c r="N119" s="122">
        <v>536380.83</v>
      </c>
      <c r="O119" s="122">
        <v>4935750.28</v>
      </c>
      <c r="P119" s="336">
        <v>10</v>
      </c>
      <c r="Q119" s="13" t="s">
        <v>364</v>
      </c>
      <c r="R119" s="345">
        <f t="shared" si="14"/>
        <v>493575.02800000005</v>
      </c>
      <c r="S119" s="129">
        <f t="shared" si="11"/>
        <v>-12.867126088219496</v>
      </c>
      <c r="T119" s="129">
        <f t="shared" si="17"/>
        <v>0</v>
      </c>
      <c r="U119" s="129">
        <f t="shared" si="12"/>
        <v>-12.8671260882195</v>
      </c>
    </row>
    <row r="120" spans="1:21" ht="120">
      <c r="A120" s="325">
        <v>12</v>
      </c>
      <c r="B120" s="11" t="s">
        <v>365</v>
      </c>
      <c r="C120" s="122">
        <v>18050122.23</v>
      </c>
      <c r="D120" s="122">
        <v>44465.96</v>
      </c>
      <c r="E120" s="122">
        <v>1758740.69</v>
      </c>
      <c r="F120" s="122">
        <v>790643.85</v>
      </c>
      <c r="G120" s="122">
        <v>20643972.730000004</v>
      </c>
      <c r="H120" s="336">
        <v>1237</v>
      </c>
      <c r="I120" s="14" t="s">
        <v>325</v>
      </c>
      <c r="J120" s="345">
        <f t="shared" si="16"/>
        <v>16688.741091350043</v>
      </c>
      <c r="K120" s="122">
        <v>19110825.03</v>
      </c>
      <c r="L120" s="122">
        <v>83892.08</v>
      </c>
      <c r="M120" s="122">
        <v>1086136.77</v>
      </c>
      <c r="N120" s="122">
        <v>787826.32</v>
      </c>
      <c r="O120" s="122">
        <v>21068680.2</v>
      </c>
      <c r="P120" s="336">
        <v>1030</v>
      </c>
      <c r="Q120" s="14" t="s">
        <v>325</v>
      </c>
      <c r="R120" s="345">
        <f t="shared" si="14"/>
        <v>20455.02932038835</v>
      </c>
      <c r="S120" s="129">
        <f t="shared" si="11"/>
        <v>2.0572952481321893</v>
      </c>
      <c r="T120" s="129">
        <f t="shared" si="17"/>
        <v>-16.73403395311237</v>
      </c>
      <c r="U120" s="129">
        <f t="shared" si="12"/>
        <v>22.567839050426723</v>
      </c>
    </row>
    <row r="121" spans="1:22" ht="48">
      <c r="A121" s="128">
        <v>13</v>
      </c>
      <c r="B121" s="11" t="s">
        <v>366</v>
      </c>
      <c r="C121" s="122">
        <v>1692367.23</v>
      </c>
      <c r="D121" s="122">
        <v>0</v>
      </c>
      <c r="E121" s="122">
        <v>252920.23</v>
      </c>
      <c r="F121" s="122">
        <v>82954.96</v>
      </c>
      <c r="G121" s="122">
        <v>2028242.42</v>
      </c>
      <c r="H121" s="336">
        <v>30</v>
      </c>
      <c r="I121" s="13" t="s">
        <v>62</v>
      </c>
      <c r="J121" s="345">
        <f t="shared" si="16"/>
        <v>67608.08066666666</v>
      </c>
      <c r="K121" s="122">
        <v>1891104.45</v>
      </c>
      <c r="L121" s="122">
        <v>39593.19</v>
      </c>
      <c r="M121" s="122">
        <v>243242.76</v>
      </c>
      <c r="N121" s="122">
        <v>101908.55</v>
      </c>
      <c r="O121" s="122">
        <v>2275848.95</v>
      </c>
      <c r="P121" s="323">
        <v>35</v>
      </c>
      <c r="Q121" s="13" t="s">
        <v>62</v>
      </c>
      <c r="R121" s="345">
        <f t="shared" si="14"/>
        <v>65024.25571428572</v>
      </c>
      <c r="S121" s="52">
        <f t="shared" si="11"/>
        <v>12.207935676643636</v>
      </c>
      <c r="T121" s="52">
        <f t="shared" si="17"/>
        <v>16.666666666666668</v>
      </c>
      <c r="U121" s="52">
        <f t="shared" si="12"/>
        <v>-3.8217694200197374</v>
      </c>
      <c r="V121" s="126" t="s">
        <v>377</v>
      </c>
    </row>
    <row r="122" spans="1:21" ht="72">
      <c r="A122" s="128">
        <v>14</v>
      </c>
      <c r="B122" s="10" t="s">
        <v>367</v>
      </c>
      <c r="C122" s="122">
        <v>993050.63</v>
      </c>
      <c r="D122" s="122">
        <v>0</v>
      </c>
      <c r="E122" s="122">
        <v>151460.86</v>
      </c>
      <c r="F122" s="122">
        <v>49677.45</v>
      </c>
      <c r="G122" s="122">
        <v>1194188.94</v>
      </c>
      <c r="H122" s="336">
        <v>60</v>
      </c>
      <c r="I122" s="13" t="s">
        <v>62</v>
      </c>
      <c r="J122" s="345">
        <f t="shared" si="16"/>
        <v>19903.148999999998</v>
      </c>
      <c r="K122" s="122">
        <v>906302.89</v>
      </c>
      <c r="L122" s="122">
        <v>18974.85</v>
      </c>
      <c r="M122" s="122">
        <v>116572.95</v>
      </c>
      <c r="N122" s="122">
        <v>48839.19</v>
      </c>
      <c r="O122" s="122">
        <v>1090689.88</v>
      </c>
      <c r="P122" s="323">
        <v>55</v>
      </c>
      <c r="Q122" s="13" t="s">
        <v>62</v>
      </c>
      <c r="R122" s="345">
        <f t="shared" si="14"/>
        <v>19830.725090909087</v>
      </c>
      <c r="S122" s="52">
        <f t="shared" si="11"/>
        <v>-8.666891522207537</v>
      </c>
      <c r="T122" s="52">
        <f t="shared" si="17"/>
        <v>-8.333333333333334</v>
      </c>
      <c r="U122" s="52">
        <f t="shared" si="12"/>
        <v>-0.3638816605900426</v>
      </c>
    </row>
    <row r="123" spans="1:21" ht="24">
      <c r="A123" s="128">
        <v>15</v>
      </c>
      <c r="B123" s="11" t="s">
        <v>368</v>
      </c>
      <c r="C123" s="122">
        <v>4062625.29</v>
      </c>
      <c r="D123" s="122">
        <v>0</v>
      </c>
      <c r="E123" s="122">
        <v>566521.89</v>
      </c>
      <c r="F123" s="122">
        <v>185812.75</v>
      </c>
      <c r="G123" s="122">
        <v>4814959.93</v>
      </c>
      <c r="H123" s="336">
        <v>1605</v>
      </c>
      <c r="I123" s="13" t="s">
        <v>62</v>
      </c>
      <c r="J123" s="345">
        <f t="shared" si="16"/>
        <v>2999.9750342679126</v>
      </c>
      <c r="K123" s="122">
        <v>4630204.87</v>
      </c>
      <c r="L123" s="122">
        <v>90840.22</v>
      </c>
      <c r="M123" s="122">
        <v>558081.5</v>
      </c>
      <c r="N123" s="122">
        <v>233812.81</v>
      </c>
      <c r="O123" s="122">
        <v>5512939.399999999</v>
      </c>
      <c r="P123" s="323">
        <v>1935</v>
      </c>
      <c r="Q123" s="13" t="s">
        <v>62</v>
      </c>
      <c r="R123" s="345">
        <f t="shared" si="14"/>
        <v>2849.0642894056846</v>
      </c>
      <c r="S123" s="52">
        <f t="shared" si="11"/>
        <v>14.49605978340924</v>
      </c>
      <c r="T123" s="52">
        <f t="shared" si="17"/>
        <v>20.560747663551403</v>
      </c>
      <c r="U123" s="52">
        <f t="shared" si="12"/>
        <v>-5.030400024614037</v>
      </c>
    </row>
    <row r="124" spans="1:21" ht="72">
      <c r="A124" s="128">
        <f aca="true" t="shared" si="18" ref="A124:A130">A123+1</f>
        <v>16</v>
      </c>
      <c r="B124" s="11" t="s">
        <v>369</v>
      </c>
      <c r="C124" s="122">
        <v>13514722.58</v>
      </c>
      <c r="D124" s="122">
        <v>24711.77</v>
      </c>
      <c r="E124" s="122">
        <v>263467.29</v>
      </c>
      <c r="F124" s="122">
        <v>559388.77</v>
      </c>
      <c r="G124" s="122">
        <v>14362290.409999998</v>
      </c>
      <c r="H124" s="336">
        <v>876</v>
      </c>
      <c r="I124" s="13" t="s">
        <v>370</v>
      </c>
      <c r="J124" s="345">
        <f t="shared" si="16"/>
        <v>16395.30868721461</v>
      </c>
      <c r="K124" s="122">
        <v>7411763.96</v>
      </c>
      <c r="L124" s="122">
        <v>291271.39</v>
      </c>
      <c r="M124" s="122">
        <v>248951.52</v>
      </c>
      <c r="N124" s="122">
        <v>536380.83</v>
      </c>
      <c r="O124" s="122">
        <v>8488367.7</v>
      </c>
      <c r="P124" s="336">
        <v>837</v>
      </c>
      <c r="Q124" s="13" t="s">
        <v>370</v>
      </c>
      <c r="R124" s="345">
        <f t="shared" si="14"/>
        <v>10141.41899641577</v>
      </c>
      <c r="S124" s="52">
        <f t="shared" si="11"/>
        <v>-40.89823100854566</v>
      </c>
      <c r="T124" s="52">
        <f t="shared" si="17"/>
        <v>-4.4520547945205475</v>
      </c>
      <c r="U124" s="52">
        <f t="shared" si="12"/>
        <v>-38.14438514156032</v>
      </c>
    </row>
    <row r="125" spans="1:21" ht="48">
      <c r="A125" s="128">
        <f t="shared" si="18"/>
        <v>17</v>
      </c>
      <c r="B125" s="11" t="s">
        <v>371</v>
      </c>
      <c r="C125" s="122">
        <v>1544090.29</v>
      </c>
      <c r="D125" s="122">
        <v>16178.21</v>
      </c>
      <c r="E125" s="122">
        <v>172485.78</v>
      </c>
      <c r="F125" s="122">
        <v>366218.54</v>
      </c>
      <c r="G125" s="122">
        <v>2098972.82</v>
      </c>
      <c r="H125" s="336">
        <v>1</v>
      </c>
      <c r="I125" s="13" t="s">
        <v>372</v>
      </c>
      <c r="J125" s="345">
        <f t="shared" si="16"/>
        <v>2098972.82</v>
      </c>
      <c r="K125" s="122">
        <v>1680990.91</v>
      </c>
      <c r="L125" s="122">
        <v>145635.69</v>
      </c>
      <c r="M125" s="122">
        <v>124475.76</v>
      </c>
      <c r="N125" s="122">
        <v>268190.41</v>
      </c>
      <c r="O125" s="122">
        <v>2219292.77</v>
      </c>
      <c r="P125" s="336">
        <v>1</v>
      </c>
      <c r="Q125" s="13" t="s">
        <v>372</v>
      </c>
      <c r="R125" s="345">
        <f t="shared" si="14"/>
        <v>2219292.77</v>
      </c>
      <c r="S125" s="52">
        <f t="shared" si="11"/>
        <v>5.732325299953155</v>
      </c>
      <c r="T125" s="52">
        <f t="shared" si="17"/>
        <v>0</v>
      </c>
      <c r="U125" s="52">
        <f t="shared" si="12"/>
        <v>5.732325299953155</v>
      </c>
    </row>
    <row r="126" spans="1:21" ht="48">
      <c r="A126" s="128">
        <f t="shared" si="18"/>
        <v>18</v>
      </c>
      <c r="B126" s="11" t="s">
        <v>373</v>
      </c>
      <c r="C126" s="122">
        <v>5098918.64</v>
      </c>
      <c r="D126" s="122">
        <v>39289.93</v>
      </c>
      <c r="E126" s="122">
        <v>418894.04</v>
      </c>
      <c r="F126" s="122">
        <v>889387.88</v>
      </c>
      <c r="G126" s="122">
        <v>6446490.489999999</v>
      </c>
      <c r="H126" s="336">
        <v>40</v>
      </c>
      <c r="I126" s="13" t="s">
        <v>325</v>
      </c>
      <c r="J126" s="345">
        <f t="shared" si="16"/>
        <v>161162.26224999997</v>
      </c>
      <c r="K126" s="122">
        <v>6660281.73</v>
      </c>
      <c r="L126" s="122">
        <v>364089.24</v>
      </c>
      <c r="M126" s="122">
        <v>311189.4</v>
      </c>
      <c r="N126" s="122">
        <v>670476.04</v>
      </c>
      <c r="O126" s="122">
        <v>8006036.410000001</v>
      </c>
      <c r="P126" s="336">
        <v>135</v>
      </c>
      <c r="Q126" s="13" t="s">
        <v>325</v>
      </c>
      <c r="R126" s="345">
        <f t="shared" si="14"/>
        <v>59303.973407407415</v>
      </c>
      <c r="S126" s="52">
        <f t="shared" si="11"/>
        <v>24.19216971496691</v>
      </c>
      <c r="T126" s="52">
        <f t="shared" si="17"/>
        <v>237.5</v>
      </c>
      <c r="U126" s="52">
        <f t="shared" si="12"/>
        <v>-63.20232008445425</v>
      </c>
    </row>
    <row r="127" spans="1:21" ht="72">
      <c r="A127" s="128">
        <f t="shared" si="18"/>
        <v>19</v>
      </c>
      <c r="B127" s="11" t="s">
        <v>374</v>
      </c>
      <c r="C127" s="122">
        <v>4288311.73</v>
      </c>
      <c r="D127" s="122">
        <v>36658.75</v>
      </c>
      <c r="E127" s="122">
        <v>390841.41</v>
      </c>
      <c r="F127" s="122">
        <v>829827.06</v>
      </c>
      <c r="G127" s="122">
        <v>5545638.950000001</v>
      </c>
      <c r="H127" s="336">
        <v>6</v>
      </c>
      <c r="I127" s="13" t="s">
        <v>341</v>
      </c>
      <c r="J127" s="345">
        <f t="shared" si="16"/>
        <v>924273.1583333336</v>
      </c>
      <c r="K127" s="122">
        <v>3400249.06</v>
      </c>
      <c r="L127" s="122">
        <v>291271.39</v>
      </c>
      <c r="M127" s="122">
        <v>248951.52</v>
      </c>
      <c r="N127" s="122">
        <v>536380.83</v>
      </c>
      <c r="O127" s="122">
        <v>4476852.8</v>
      </c>
      <c r="P127" s="336">
        <v>5</v>
      </c>
      <c r="Q127" s="13" t="s">
        <v>341</v>
      </c>
      <c r="R127" s="345">
        <f t="shared" si="14"/>
        <v>895370.5599999999</v>
      </c>
      <c r="S127" s="52">
        <f t="shared" si="11"/>
        <v>-19.272551993310007</v>
      </c>
      <c r="T127" s="52">
        <f t="shared" si="17"/>
        <v>-16.666666666666668</v>
      </c>
      <c r="U127" s="52">
        <f t="shared" si="12"/>
        <v>-3.127062391972014</v>
      </c>
    </row>
    <row r="128" spans="1:21" ht="72">
      <c r="A128" s="128">
        <f t="shared" si="18"/>
        <v>20</v>
      </c>
      <c r="B128" s="10" t="s">
        <v>375</v>
      </c>
      <c r="C128" s="121">
        <v>2145386.618374384</v>
      </c>
      <c r="D128" s="121">
        <v>0</v>
      </c>
      <c r="E128" s="121">
        <v>0</v>
      </c>
      <c r="F128" s="121">
        <v>493085.3299999999</v>
      </c>
      <c r="G128" s="122">
        <v>2638471.948374384</v>
      </c>
      <c r="H128" s="123">
        <v>1</v>
      </c>
      <c r="I128" s="13" t="s">
        <v>341</v>
      </c>
      <c r="J128" s="345">
        <f t="shared" si="16"/>
        <v>2638471.948374384</v>
      </c>
      <c r="K128" s="121">
        <v>2273366.58</v>
      </c>
      <c r="L128" s="121">
        <v>338010.5</v>
      </c>
      <c r="M128" s="121">
        <v>0</v>
      </c>
      <c r="N128" s="121">
        <v>569016.89</v>
      </c>
      <c r="O128" s="122">
        <v>3180393.97</v>
      </c>
      <c r="P128" s="123">
        <v>1</v>
      </c>
      <c r="Q128" s="13" t="s">
        <v>341</v>
      </c>
      <c r="R128" s="345">
        <f t="shared" si="14"/>
        <v>3180393.97</v>
      </c>
      <c r="S128" s="52">
        <f t="shared" si="11"/>
        <v>20.53923756739219</v>
      </c>
      <c r="T128" s="52">
        <f t="shared" si="17"/>
        <v>0</v>
      </c>
      <c r="U128" s="52">
        <f t="shared" si="12"/>
        <v>20.53923756739219</v>
      </c>
    </row>
    <row r="129" spans="1:22" ht="48">
      <c r="A129" s="128">
        <f t="shared" si="18"/>
        <v>21</v>
      </c>
      <c r="B129" s="10" t="s">
        <v>441</v>
      </c>
      <c r="C129" s="121">
        <v>1619515.8</v>
      </c>
      <c r="D129" s="121">
        <v>6149.77</v>
      </c>
      <c r="E129" s="121">
        <v>26931.4</v>
      </c>
      <c r="F129" s="121">
        <v>13225.7</v>
      </c>
      <c r="G129" s="122">
        <v>1665822.67</v>
      </c>
      <c r="H129" s="123">
        <v>1</v>
      </c>
      <c r="I129" s="13" t="s">
        <v>361</v>
      </c>
      <c r="J129" s="345">
        <f t="shared" si="16"/>
        <v>1665822.67</v>
      </c>
      <c r="K129" s="121">
        <v>1040529.89</v>
      </c>
      <c r="L129" s="121">
        <v>4297.23</v>
      </c>
      <c r="M129" s="121">
        <v>89890.12</v>
      </c>
      <c r="N129" s="121">
        <v>19195.56</v>
      </c>
      <c r="O129" s="122">
        <v>1153912.8</v>
      </c>
      <c r="P129" s="123">
        <v>1</v>
      </c>
      <c r="Q129" s="13" t="s">
        <v>361</v>
      </c>
      <c r="R129" s="345">
        <f t="shared" si="14"/>
        <v>1153912.8</v>
      </c>
      <c r="S129" s="52">
        <f t="shared" si="11"/>
        <v>-30.730153888468806</v>
      </c>
      <c r="T129" s="52">
        <f t="shared" si="17"/>
        <v>0</v>
      </c>
      <c r="U129" s="52">
        <f t="shared" si="12"/>
        <v>-30.730153888468806</v>
      </c>
      <c r="V129" s="124"/>
    </row>
    <row r="130" spans="1:21" ht="24">
      <c r="A130" s="128">
        <f t="shared" si="18"/>
        <v>22</v>
      </c>
      <c r="B130" s="11" t="s">
        <v>376</v>
      </c>
      <c r="C130" s="121">
        <v>1738180.13</v>
      </c>
      <c r="D130" s="121">
        <v>7283.54</v>
      </c>
      <c r="E130" s="121">
        <v>31896.47</v>
      </c>
      <c r="F130" s="121">
        <v>15663.98</v>
      </c>
      <c r="G130" s="121">
        <v>1793024.1199999999</v>
      </c>
      <c r="H130" s="123">
        <v>3</v>
      </c>
      <c r="I130" s="13" t="s">
        <v>62</v>
      </c>
      <c r="J130" s="345">
        <f t="shared" si="16"/>
        <v>597674.7066666667</v>
      </c>
      <c r="K130" s="121">
        <v>1322248.03</v>
      </c>
      <c r="L130" s="121">
        <v>2864.82</v>
      </c>
      <c r="M130" s="121">
        <v>59926.75</v>
      </c>
      <c r="N130" s="121">
        <v>12797.04</v>
      </c>
      <c r="O130" s="121">
        <v>1397836.64</v>
      </c>
      <c r="P130" s="123">
        <v>3</v>
      </c>
      <c r="Q130" s="13" t="s">
        <v>62</v>
      </c>
      <c r="R130" s="345">
        <f t="shared" si="14"/>
        <v>465945.54666666663</v>
      </c>
      <c r="S130" s="52">
        <f t="shared" si="11"/>
        <v>-22.040276848032587</v>
      </c>
      <c r="T130" s="52">
        <f t="shared" si="17"/>
        <v>0</v>
      </c>
      <c r="U130" s="52">
        <f t="shared" si="12"/>
        <v>-22.04027684803259</v>
      </c>
    </row>
    <row r="131" spans="1:22" s="3" customFormat="1" ht="24.75" thickBot="1">
      <c r="A131" s="346"/>
      <c r="B131" s="335" t="s">
        <v>257</v>
      </c>
      <c r="C131" s="347">
        <f aca="true" t="shared" si="19" ref="C131:H131">SUM(C6:C130)</f>
        <v>606795894.5387906</v>
      </c>
      <c r="D131" s="347">
        <f t="shared" si="19"/>
        <v>10840644.71</v>
      </c>
      <c r="E131" s="347">
        <f t="shared" si="19"/>
        <v>45747812.51999999</v>
      </c>
      <c r="F131" s="347">
        <f t="shared" si="19"/>
        <v>22915989.139999993</v>
      </c>
      <c r="G131" s="347">
        <f t="shared" si="19"/>
        <v>686300340.9087906</v>
      </c>
      <c r="H131" s="347">
        <f t="shared" si="19"/>
        <v>3713820</v>
      </c>
      <c r="I131" s="347"/>
      <c r="J131" s="347">
        <f>SUM(J6:J130)</f>
        <v>39187418.157529615</v>
      </c>
      <c r="K131" s="347">
        <f aca="true" t="shared" si="20" ref="K131:P131">SUM(K6:K130)</f>
        <v>613643665.1800002</v>
      </c>
      <c r="L131" s="347">
        <f t="shared" si="20"/>
        <v>16988902.889999997</v>
      </c>
      <c r="M131" s="347">
        <f t="shared" si="20"/>
        <v>41419988.019999996</v>
      </c>
      <c r="N131" s="347">
        <f t="shared" si="20"/>
        <v>29732871.520000007</v>
      </c>
      <c r="O131" s="347">
        <f t="shared" si="20"/>
        <v>701785427.6100003</v>
      </c>
      <c r="P131" s="347">
        <f t="shared" si="20"/>
        <v>3664430</v>
      </c>
      <c r="Q131" s="347"/>
      <c r="R131" s="347">
        <f>SUM(R6:R130)</f>
        <v>57821758.267747216</v>
      </c>
      <c r="S131" s="53">
        <f t="shared" si="11"/>
        <v>2.2563134211334503</v>
      </c>
      <c r="T131" s="52">
        <f t="shared" si="17"/>
        <v>-1.3298975179195545</v>
      </c>
      <c r="U131" s="53">
        <f t="shared" si="12"/>
        <v>47.55184440911459</v>
      </c>
      <c r="V131" s="24"/>
    </row>
    <row r="132" spans="3:19" ht="24.75" thickTop="1">
      <c r="C132" s="29"/>
      <c r="D132" s="29"/>
      <c r="E132" s="29"/>
      <c r="F132" s="29"/>
      <c r="G132" s="29"/>
      <c r="K132" s="29"/>
      <c r="L132" s="29"/>
      <c r="M132" s="29"/>
      <c r="N132" s="29"/>
      <c r="O132" s="29"/>
      <c r="S132" s="51" t="s">
        <v>377</v>
      </c>
    </row>
    <row r="134" ht="24">
      <c r="K134" s="28" t="s">
        <v>377</v>
      </c>
    </row>
  </sheetData>
  <sheetProtection selectLockedCells="1" selectUnlockedCells="1"/>
  <mergeCells count="6">
    <mergeCell ref="A1:U1"/>
    <mergeCell ref="A2:P2"/>
    <mergeCell ref="K3:R3"/>
    <mergeCell ref="C3:J3"/>
    <mergeCell ref="T2:U2"/>
    <mergeCell ref="S3:U3"/>
  </mergeCells>
  <printOptions/>
  <pageMargins left="0.1968503937007874" right="0.1968503937007874" top="0.37" bottom="0.26" header="0.24" footer="0.22"/>
  <pageSetup horizontalDpi="600" verticalDpi="600" orientation="landscape" paperSize="9" scale="58" r:id="rId3"/>
  <headerFooter alignWithMargins="0">
    <oddFooter>&amp;C&amp;"TH SarabunPSK,ธรรมดา"&amp;14(ตารางที่ 7 เปรียบเทียบผลการคำนวณต้นทุนกิจกรรมย่อยแยกตามแหล่งเงิน  หน้า &amp;P - &amp;N)</oddFooter>
  </headerFooter>
  <legacyDrawing r:id="rId2"/>
</worksheet>
</file>

<file path=xl/worksheets/sheet10.xml><?xml version="1.0" encoding="utf-8"?>
<worksheet xmlns="http://schemas.openxmlformats.org/spreadsheetml/2006/main" xmlns:r="http://schemas.openxmlformats.org/officeDocument/2006/relationships">
  <sheetPr>
    <tabColor indexed="34"/>
  </sheetPr>
  <dimension ref="A1:G45"/>
  <sheetViews>
    <sheetView view="pageBreakPreview" zoomScale="90" zoomScaleNormal="50" zoomScaleSheetLayoutView="90" zoomScalePageLayoutView="0" workbookViewId="0" topLeftCell="B7">
      <selection activeCell="G19" sqref="G19"/>
    </sheetView>
  </sheetViews>
  <sheetFormatPr defaultColWidth="8.00390625" defaultRowHeight="14.25"/>
  <cols>
    <col min="1" max="1" width="22.00390625" style="163" customWidth="1"/>
    <col min="2" max="2" width="157.75390625" style="163" customWidth="1"/>
    <col min="3" max="3" width="6.625" style="163" hidden="1" customWidth="1"/>
    <col min="4" max="4" width="1.75390625" style="163" hidden="1" customWidth="1"/>
    <col min="5" max="5" width="11.00390625" style="222" customWidth="1"/>
    <col min="6" max="16384" width="8.00390625" style="163" customWidth="1"/>
  </cols>
  <sheetData>
    <row r="1" spans="1:5" s="199" customFormat="1" ht="30.75" customHeight="1">
      <c r="A1" s="484" t="s">
        <v>176</v>
      </c>
      <c r="B1" s="484"/>
      <c r="E1" s="200"/>
    </row>
    <row r="2" spans="1:5" s="201" customFormat="1" ht="29.25" customHeight="1">
      <c r="A2" s="439" t="s">
        <v>5</v>
      </c>
      <c r="B2" s="439"/>
      <c r="C2" s="163"/>
      <c r="D2" s="485" t="s">
        <v>100</v>
      </c>
      <c r="E2" s="485"/>
    </row>
    <row r="3" spans="1:6" s="204" customFormat="1" ht="28.5" customHeight="1">
      <c r="A3" s="202" t="s">
        <v>38</v>
      </c>
      <c r="B3" s="202" t="s">
        <v>6</v>
      </c>
      <c r="C3" s="486" t="s">
        <v>159</v>
      </c>
      <c r="D3" s="487"/>
      <c r="E3" s="488"/>
      <c r="F3" s="203"/>
    </row>
    <row r="4" spans="1:6" s="204" customFormat="1" ht="40.5" customHeight="1">
      <c r="A4" s="205" t="s">
        <v>39</v>
      </c>
      <c r="B4" s="212"/>
      <c r="C4" s="206"/>
      <c r="D4" s="206"/>
      <c r="E4" s="207"/>
      <c r="F4" s="203"/>
    </row>
    <row r="5" spans="1:5" s="204" customFormat="1" ht="21.75" customHeight="1">
      <c r="A5" s="208" t="s">
        <v>442</v>
      </c>
      <c r="B5" s="143" t="s">
        <v>511</v>
      </c>
      <c r="C5" s="209">
        <v>34.67168899211378</v>
      </c>
      <c r="D5" s="209">
        <v>-26.570437746927098</v>
      </c>
      <c r="E5" s="209">
        <v>2.33</v>
      </c>
    </row>
    <row r="6" spans="1:5" s="204" customFormat="1" ht="21.75">
      <c r="A6" s="210" t="s">
        <v>153</v>
      </c>
      <c r="B6" s="141" t="s">
        <v>524</v>
      </c>
      <c r="C6" s="209">
        <v>30.61410801747937</v>
      </c>
      <c r="D6" s="209">
        <v>108.96969879689746</v>
      </c>
      <c r="E6" s="209">
        <v>-3.14</v>
      </c>
    </row>
    <row r="7" spans="1:5" s="204" customFormat="1" ht="21.75">
      <c r="A7" s="210" t="s">
        <v>40</v>
      </c>
      <c r="B7" s="141" t="s">
        <v>512</v>
      </c>
      <c r="C7" s="209">
        <v>30.98974695780638</v>
      </c>
      <c r="D7" s="209">
        <v>-39.82954044527558</v>
      </c>
      <c r="E7" s="209">
        <v>11.91</v>
      </c>
    </row>
    <row r="8" spans="1:5" s="190" customFormat="1" ht="21.75">
      <c r="A8" s="210" t="s">
        <v>154</v>
      </c>
      <c r="B8" s="141" t="s">
        <v>513</v>
      </c>
      <c r="C8" s="209">
        <v>29.840560715512705</v>
      </c>
      <c r="D8" s="209">
        <v>1.5730467268800528</v>
      </c>
      <c r="E8" s="209">
        <v>8.82</v>
      </c>
    </row>
    <row r="9" spans="1:5" s="190" customFormat="1" ht="21.75">
      <c r="A9" s="210" t="s">
        <v>155</v>
      </c>
      <c r="B9" s="141" t="s">
        <v>514</v>
      </c>
      <c r="C9" s="209">
        <v>29.633947777997534</v>
      </c>
      <c r="D9" s="209">
        <v>-7.539707058732688</v>
      </c>
      <c r="E9" s="209">
        <v>-2.55</v>
      </c>
    </row>
    <row r="10" spans="1:5" s="190" customFormat="1" ht="21.75">
      <c r="A10" s="210" t="s">
        <v>41</v>
      </c>
      <c r="B10" s="141" t="s">
        <v>515</v>
      </c>
      <c r="C10" s="209">
        <v>35.042279820091</v>
      </c>
      <c r="D10" s="209">
        <v>-29.298340223414204</v>
      </c>
      <c r="E10" s="209">
        <v>10.19</v>
      </c>
    </row>
    <row r="11" spans="1:5" s="190" customFormat="1" ht="21.75">
      <c r="A11" s="210" t="s">
        <v>156</v>
      </c>
      <c r="B11" s="141" t="s">
        <v>516</v>
      </c>
      <c r="C11" s="209">
        <v>38.71844966300242</v>
      </c>
      <c r="D11" s="209">
        <v>-6.049274925357323</v>
      </c>
      <c r="E11" s="209">
        <v>14.93</v>
      </c>
    </row>
    <row r="12" spans="1:5" s="190" customFormat="1" ht="26.25" customHeight="1">
      <c r="A12" s="210" t="s">
        <v>42</v>
      </c>
      <c r="B12" s="141" t="s">
        <v>517</v>
      </c>
      <c r="C12" s="209">
        <v>25.9814068995977</v>
      </c>
      <c r="D12" s="209">
        <v>92.46175861310076</v>
      </c>
      <c r="E12" s="209">
        <v>-4.15</v>
      </c>
    </row>
    <row r="13" spans="1:5" s="190" customFormat="1" ht="66" customHeight="1">
      <c r="A13" s="211" t="s">
        <v>7</v>
      </c>
      <c r="B13" s="141" t="s">
        <v>518</v>
      </c>
      <c r="C13" s="209"/>
      <c r="D13" s="209"/>
      <c r="E13" s="209">
        <v>15.27</v>
      </c>
    </row>
    <row r="14" spans="1:5" s="213" customFormat="1" ht="27.75">
      <c r="A14" s="212" t="s">
        <v>44</v>
      </c>
      <c r="B14" s="212"/>
      <c r="C14" s="155"/>
      <c r="D14" s="155"/>
      <c r="E14" s="156"/>
    </row>
    <row r="15" spans="1:5" s="190" customFormat="1" ht="21.75">
      <c r="A15" s="214" t="s">
        <v>439</v>
      </c>
      <c r="B15" s="141" t="s">
        <v>519</v>
      </c>
      <c r="C15" s="215">
        <v>18.815097923048334</v>
      </c>
      <c r="D15" s="215">
        <v>-23.49330070536955</v>
      </c>
      <c r="E15" s="215">
        <v>-5.12</v>
      </c>
    </row>
    <row r="16" spans="1:5" s="190" customFormat="1" ht="21.75">
      <c r="A16" s="216" t="s">
        <v>440</v>
      </c>
      <c r="B16" s="141" t="s">
        <v>520</v>
      </c>
      <c r="C16" s="209"/>
      <c r="D16" s="209">
        <v>-13.527718258169255</v>
      </c>
      <c r="E16" s="209">
        <v>0.82</v>
      </c>
    </row>
    <row r="17" spans="1:5" s="190" customFormat="1" ht="21.75">
      <c r="A17" s="210" t="s">
        <v>8</v>
      </c>
      <c r="B17" s="141" t="s">
        <v>521</v>
      </c>
      <c r="C17" s="209">
        <v>40.97702001099013</v>
      </c>
      <c r="D17" s="209">
        <v>-38.49464511021104</v>
      </c>
      <c r="E17" s="209">
        <v>9.59</v>
      </c>
    </row>
    <row r="18" spans="1:5" s="190" customFormat="1" ht="21.75">
      <c r="A18" s="211" t="s">
        <v>9</v>
      </c>
      <c r="B18" s="144" t="s">
        <v>522</v>
      </c>
      <c r="C18" s="209">
        <v>31.036668228678536</v>
      </c>
      <c r="D18" s="209">
        <v>-22.31699822110507</v>
      </c>
      <c r="E18" s="209">
        <v>16.38</v>
      </c>
    </row>
    <row r="19" spans="1:5" s="190" customFormat="1" ht="283.5" customHeight="1">
      <c r="A19" s="311" t="s">
        <v>10</v>
      </c>
      <c r="B19" s="312" t="s">
        <v>531</v>
      </c>
      <c r="C19" s="209">
        <v>-15.195835726593911</v>
      </c>
      <c r="D19" s="209">
        <v>-0.12325128432757823</v>
      </c>
      <c r="E19" s="209">
        <v>-28.18</v>
      </c>
    </row>
    <row r="20" spans="1:5" s="190" customFormat="1" ht="43.5" customHeight="1">
      <c r="A20" s="217" t="s">
        <v>11</v>
      </c>
      <c r="B20" s="313" t="s">
        <v>523</v>
      </c>
      <c r="C20" s="209"/>
      <c r="D20" s="209">
        <v>-20.50102487979828</v>
      </c>
      <c r="E20" s="209">
        <v>19.08</v>
      </c>
    </row>
    <row r="21" spans="1:5" s="221" customFormat="1" ht="27.75">
      <c r="A21" s="218"/>
      <c r="B21" s="218"/>
      <c r="C21" s="219"/>
      <c r="D21" s="219"/>
      <c r="E21" s="220"/>
    </row>
    <row r="22" ht="27.75">
      <c r="A22" s="163" t="s">
        <v>186</v>
      </c>
    </row>
    <row r="23" ht="27.75">
      <c r="A23" s="163" t="s">
        <v>187</v>
      </c>
    </row>
    <row r="25" spans="1:5" s="164" customFormat="1" ht="27.75">
      <c r="A25" s="165" t="s">
        <v>240</v>
      </c>
      <c r="B25" s="165"/>
      <c r="C25" s="166"/>
      <c r="D25" s="166"/>
      <c r="E25" s="223"/>
    </row>
    <row r="26" spans="1:5" s="164" customFormat="1" ht="27.75">
      <c r="A26" s="167" t="s">
        <v>12</v>
      </c>
      <c r="B26" s="167"/>
      <c r="C26" s="172"/>
      <c r="D26" s="168"/>
      <c r="E26" s="224"/>
    </row>
    <row r="27" spans="1:7" s="164" customFormat="1" ht="27.75">
      <c r="A27" s="170" t="s">
        <v>13</v>
      </c>
      <c r="B27" s="170"/>
      <c r="C27" s="171"/>
      <c r="D27" s="171"/>
      <c r="E27" s="224"/>
      <c r="F27" s="168"/>
      <c r="G27" s="169"/>
    </row>
    <row r="28" spans="1:7" s="164" customFormat="1" ht="27.75">
      <c r="A28" s="170" t="s">
        <v>14</v>
      </c>
      <c r="B28" s="170"/>
      <c r="C28" s="171"/>
      <c r="D28" s="171"/>
      <c r="E28" s="224"/>
      <c r="F28" s="168"/>
      <c r="G28" s="169"/>
    </row>
    <row r="29" spans="1:7" s="164" customFormat="1" ht="27.75">
      <c r="A29" s="170" t="s">
        <v>15</v>
      </c>
      <c r="B29" s="170"/>
      <c r="C29" s="171"/>
      <c r="D29" s="171"/>
      <c r="E29" s="224"/>
      <c r="F29" s="168"/>
      <c r="G29" s="169"/>
    </row>
    <row r="30" spans="1:7" s="164" customFormat="1" ht="27.75">
      <c r="A30" s="170" t="s">
        <v>16</v>
      </c>
      <c r="B30" s="170"/>
      <c r="C30" s="171"/>
      <c r="D30" s="171"/>
      <c r="E30" s="224"/>
      <c r="F30" s="168"/>
      <c r="G30" s="169"/>
    </row>
    <row r="31" spans="1:7" s="164" customFormat="1" ht="27.75">
      <c r="A31" s="170" t="s">
        <v>17</v>
      </c>
      <c r="B31" s="170"/>
      <c r="C31" s="171"/>
      <c r="D31" s="173"/>
      <c r="E31" s="224"/>
      <c r="F31" s="168"/>
      <c r="G31" s="169"/>
    </row>
    <row r="32" spans="1:7" s="164" customFormat="1" ht="27.75">
      <c r="A32" s="170" t="s">
        <v>18</v>
      </c>
      <c r="B32" s="170"/>
      <c r="C32" s="171"/>
      <c r="D32" s="173"/>
      <c r="E32" s="224"/>
      <c r="F32" s="168"/>
      <c r="G32" s="169"/>
    </row>
    <row r="33" spans="1:7" s="164" customFormat="1" ht="27.75">
      <c r="A33" s="170" t="s">
        <v>19</v>
      </c>
      <c r="B33" s="170"/>
      <c r="C33" s="171"/>
      <c r="D33" s="173"/>
      <c r="E33" s="224"/>
      <c r="F33" s="168"/>
      <c r="G33" s="169"/>
    </row>
    <row r="34" spans="1:7" s="164" customFormat="1" ht="27.75">
      <c r="A34" s="170" t="s">
        <v>20</v>
      </c>
      <c r="B34" s="170"/>
      <c r="C34" s="171"/>
      <c r="D34" s="173"/>
      <c r="E34" s="224"/>
      <c r="F34" s="168"/>
      <c r="G34" s="169"/>
    </row>
    <row r="35" spans="1:2" ht="27.75">
      <c r="A35" s="170" t="s">
        <v>21</v>
      </c>
      <c r="B35" s="170"/>
    </row>
    <row r="36" spans="1:2" ht="27.75">
      <c r="A36" s="170" t="s">
        <v>22</v>
      </c>
      <c r="B36" s="170"/>
    </row>
    <row r="37" spans="1:2" ht="27.75">
      <c r="A37" s="170" t="s">
        <v>23</v>
      </c>
      <c r="B37" s="170"/>
    </row>
    <row r="38" spans="1:2" ht="27.75">
      <c r="A38" s="170" t="s">
        <v>24</v>
      </c>
      <c r="B38" s="170"/>
    </row>
    <row r="39" spans="1:2" ht="27.75">
      <c r="A39" s="170" t="s">
        <v>25</v>
      </c>
      <c r="B39" s="170"/>
    </row>
    <row r="40" spans="1:2" ht="27.75">
      <c r="A40" s="170" t="s">
        <v>26</v>
      </c>
      <c r="B40" s="170"/>
    </row>
    <row r="41" spans="1:2" ht="27.75">
      <c r="A41" s="170" t="s">
        <v>27</v>
      </c>
      <c r="B41" s="170"/>
    </row>
    <row r="42" spans="1:2" ht="27.75">
      <c r="A42" s="170" t="s">
        <v>28</v>
      </c>
      <c r="B42" s="170"/>
    </row>
    <row r="43" spans="1:2" ht="27.75">
      <c r="A43" s="170" t="s">
        <v>29</v>
      </c>
      <c r="B43" s="170"/>
    </row>
    <row r="44" spans="1:2" ht="27.75">
      <c r="A44" s="170" t="s">
        <v>30</v>
      </c>
      <c r="B44" s="170"/>
    </row>
    <row r="45" spans="1:2" ht="27.75">
      <c r="A45" s="170" t="s">
        <v>239</v>
      </c>
      <c r="B45" s="170"/>
    </row>
  </sheetData>
  <sheetProtection/>
  <mergeCells count="4">
    <mergeCell ref="A1:B1"/>
    <mergeCell ref="A2:B2"/>
    <mergeCell ref="D2:E2"/>
    <mergeCell ref="C3:E3"/>
  </mergeCells>
  <printOptions/>
  <pageMargins left="0.2" right="0.2" top="0.33" bottom="0.33" header="0.27" footer="0.24"/>
  <pageSetup horizontalDpi="600" verticalDpi="600" orientation="landscape" paperSize="9" scale="75" r:id="rId1"/>
  <headerFooter alignWithMargins="0">
    <oddFooter>&amp;C&amp;"TH SarabunPSK,ธรรมดา"&amp;14(สาเหตุการเปลี่ยนแปลงของต้นทุนต่อหน่วยของศูนย์ต้นทุน ระหว่าง ปี 54-55 หน้า &amp;P - &amp;N)</oddFooter>
  </headerFooter>
</worksheet>
</file>

<file path=xl/worksheets/sheet11.xml><?xml version="1.0" encoding="utf-8"?>
<worksheet xmlns="http://schemas.openxmlformats.org/spreadsheetml/2006/main" xmlns:r="http://schemas.openxmlformats.org/officeDocument/2006/relationships">
  <sheetPr>
    <tabColor indexed="27"/>
  </sheetPr>
  <dimension ref="A1:J13"/>
  <sheetViews>
    <sheetView view="pageBreakPreview" zoomScale="75" zoomScaleNormal="75" zoomScaleSheetLayoutView="75" zoomScalePageLayoutView="0" workbookViewId="0" topLeftCell="A1">
      <selection activeCell="G20" sqref="G20"/>
    </sheetView>
  </sheetViews>
  <sheetFormatPr defaultColWidth="8.00390625" defaultRowHeight="14.25"/>
  <cols>
    <col min="1" max="1" width="24.25390625" style="105" customWidth="1"/>
    <col min="2" max="2" width="12.75390625" style="105" customWidth="1"/>
    <col min="3" max="3" width="13.625" style="105" customWidth="1"/>
    <col min="4" max="4" width="11.75390625" style="105" customWidth="1"/>
    <col min="5" max="5" width="13.25390625" style="105" customWidth="1"/>
    <col min="6" max="6" width="12.375" style="105" customWidth="1"/>
    <col min="7" max="7" width="12.00390625" style="105" customWidth="1"/>
    <col min="8" max="8" width="11.625" style="105" customWidth="1"/>
    <col min="9" max="9" width="13.875" style="105" customWidth="1"/>
    <col min="10" max="10" width="11.50390625" style="105" customWidth="1"/>
    <col min="11" max="16384" width="8.00390625" style="105" customWidth="1"/>
  </cols>
  <sheetData>
    <row r="1" spans="1:10" s="101" customFormat="1" ht="35.25" customHeight="1">
      <c r="A1" s="489" t="s">
        <v>164</v>
      </c>
      <c r="B1" s="489"/>
      <c r="C1" s="489"/>
      <c r="D1" s="489"/>
      <c r="E1" s="489"/>
      <c r="F1" s="489"/>
      <c r="G1" s="489"/>
      <c r="H1" s="489"/>
      <c r="I1" s="489"/>
      <c r="J1" s="489"/>
    </row>
    <row r="2" spans="1:10" s="102" customFormat="1" ht="33" customHeight="1">
      <c r="A2" s="102" t="s">
        <v>181</v>
      </c>
      <c r="I2" s="493" t="s">
        <v>100</v>
      </c>
      <c r="J2" s="493"/>
    </row>
    <row r="3" spans="1:10" s="102" customFormat="1" ht="23.25">
      <c r="A3" s="490" t="s">
        <v>182</v>
      </c>
      <c r="B3" s="492" t="s">
        <v>183</v>
      </c>
      <c r="C3" s="492"/>
      <c r="D3" s="492"/>
      <c r="E3" s="492" t="s">
        <v>188</v>
      </c>
      <c r="F3" s="492"/>
      <c r="G3" s="492"/>
      <c r="H3" s="492" t="s">
        <v>159</v>
      </c>
      <c r="I3" s="492"/>
      <c r="J3" s="492"/>
    </row>
    <row r="4" spans="1:10" ht="40.5" customHeight="1">
      <c r="A4" s="491"/>
      <c r="B4" s="103" t="s">
        <v>169</v>
      </c>
      <c r="C4" s="103" t="s">
        <v>170</v>
      </c>
      <c r="D4" s="103" t="s">
        <v>104</v>
      </c>
      <c r="E4" s="103" t="s">
        <v>169</v>
      </c>
      <c r="F4" s="103" t="s">
        <v>170</v>
      </c>
      <c r="G4" s="103" t="s">
        <v>104</v>
      </c>
      <c r="H4" s="104" t="s">
        <v>178</v>
      </c>
      <c r="I4" s="104" t="s">
        <v>179</v>
      </c>
      <c r="J4" s="104" t="s">
        <v>180</v>
      </c>
    </row>
    <row r="5" spans="1:10" ht="30" customHeight="1">
      <c r="A5" s="106" t="s">
        <v>184</v>
      </c>
      <c r="B5" s="109">
        <v>13036887.03</v>
      </c>
      <c r="C5" s="107"/>
      <c r="D5" s="108">
        <f>SUM(B5:C5)</f>
        <v>13036887.03</v>
      </c>
      <c r="E5" s="109">
        <v>14375683.929999998</v>
      </c>
      <c r="F5" s="107"/>
      <c r="G5" s="108">
        <f>SUM(E5:F5)</f>
        <v>14375683.929999998</v>
      </c>
      <c r="H5" s="106">
        <f>((E5-B5)*100)/B5</f>
        <v>10.269298927874491</v>
      </c>
      <c r="I5" s="106"/>
      <c r="J5" s="106">
        <f>((G5-D5)*100)/D5</f>
        <v>10.269298927874491</v>
      </c>
    </row>
    <row r="6" spans="1:10" ht="30" customHeight="1">
      <c r="A6" s="110" t="s">
        <v>185</v>
      </c>
      <c r="B6" s="111"/>
      <c r="C6" s="113">
        <v>6031107.399999999</v>
      </c>
      <c r="D6" s="112">
        <f>SUM(B6:C6)</f>
        <v>6031107.399999999</v>
      </c>
      <c r="E6" s="111"/>
      <c r="F6" s="113">
        <v>9006452.979999999</v>
      </c>
      <c r="G6" s="112">
        <f>SUM(E6:F6)</f>
        <v>9006452.979999999</v>
      </c>
      <c r="H6" s="110"/>
      <c r="I6" s="110">
        <f>((F6-C6)*100)/C6</f>
        <v>49.33332110782838</v>
      </c>
      <c r="J6" s="399">
        <f>((G6-D6)*100)/D6</f>
        <v>49.33332110782838</v>
      </c>
    </row>
    <row r="7" spans="1:10" ht="30" customHeight="1" thickBot="1">
      <c r="A7" s="114" t="s">
        <v>104</v>
      </c>
      <c r="B7" s="115">
        <f aca="true" t="shared" si="0" ref="B7:G7">SUM(B5:B6)</f>
        <v>13036887.03</v>
      </c>
      <c r="C7" s="115">
        <f t="shared" si="0"/>
        <v>6031107.399999999</v>
      </c>
      <c r="D7" s="115">
        <f t="shared" si="0"/>
        <v>19067994.43</v>
      </c>
      <c r="E7" s="115">
        <f t="shared" si="0"/>
        <v>14375683.929999998</v>
      </c>
      <c r="F7" s="115">
        <f t="shared" si="0"/>
        <v>9006452.979999999</v>
      </c>
      <c r="G7" s="115">
        <f t="shared" si="0"/>
        <v>23382136.909999996</v>
      </c>
      <c r="H7" s="115">
        <f>((E7-B7)*100)/B7</f>
        <v>10.269298927874491</v>
      </c>
      <c r="I7" s="115">
        <f>((F7-C7)*100)/C7</f>
        <v>49.33332110782838</v>
      </c>
      <c r="J7" s="115">
        <f>((G7-D7)*100)/D7</f>
        <v>22.62504583708333</v>
      </c>
    </row>
    <row r="8" spans="1:10" ht="18.75" customHeight="1" thickTop="1">
      <c r="A8" s="116"/>
      <c r="B8" s="117"/>
      <c r="C8" s="117"/>
      <c r="D8" s="117"/>
      <c r="E8" s="117"/>
      <c r="F8" s="117"/>
      <c r="G8" s="117"/>
      <c r="H8" s="117"/>
      <c r="I8" s="117"/>
      <c r="J8" s="117"/>
    </row>
    <row r="9" ht="23.25">
      <c r="A9" s="105" t="s">
        <v>186</v>
      </c>
    </row>
    <row r="10" ht="23.25">
      <c r="A10" s="105" t="s">
        <v>187</v>
      </c>
    </row>
    <row r="12" spans="2:7" ht="23.25">
      <c r="B12" s="118"/>
      <c r="C12" s="118"/>
      <c r="D12" s="118"/>
      <c r="E12" s="118"/>
      <c r="F12" s="118"/>
      <c r="G12" s="118"/>
    </row>
    <row r="13" ht="23.25">
      <c r="G13" s="105" t="s">
        <v>377</v>
      </c>
    </row>
  </sheetData>
  <sheetProtection/>
  <mergeCells count="6">
    <mergeCell ref="A1:J1"/>
    <mergeCell ref="A3:A4"/>
    <mergeCell ref="B3:D3"/>
    <mergeCell ref="E3:G3"/>
    <mergeCell ref="H3:J3"/>
    <mergeCell ref="I2:J2"/>
  </mergeCells>
  <printOptions/>
  <pageMargins left="0.43" right="0.27" top="0.58" bottom="1" header="0.44" footer="0.5"/>
  <pageSetup horizontalDpi="600" verticalDpi="600" orientation="landscape" scale="90" r:id="rId1"/>
  <headerFooter alignWithMargins="0">
    <oddFooter>&amp;C&amp;"TH SarabunPSK,ธรรมดา"&amp;14(ตารางที่ 12 รายงานเปรียบเทียบต้นทุนทางอ้อมตามลักษณะของต้นทุน (คงที่/ผันแปร) หน้า &amp;P - &amp;N)</oddFooter>
  </headerFooter>
</worksheet>
</file>

<file path=xl/worksheets/sheet12.xml><?xml version="1.0" encoding="utf-8"?>
<worksheet xmlns="http://schemas.openxmlformats.org/spreadsheetml/2006/main" xmlns:r="http://schemas.openxmlformats.org/officeDocument/2006/relationships">
  <sheetPr>
    <tabColor indexed="34"/>
  </sheetPr>
  <dimension ref="A1:E6"/>
  <sheetViews>
    <sheetView view="pageBreakPreview" zoomScale="80" zoomScaleNormal="75" zoomScaleSheetLayoutView="80" zoomScalePageLayoutView="0" workbookViewId="0" topLeftCell="A1">
      <selection activeCell="E25" sqref="E25"/>
    </sheetView>
  </sheetViews>
  <sheetFormatPr defaultColWidth="8.00390625" defaultRowHeight="14.25"/>
  <cols>
    <col min="1" max="1" width="27.25390625" style="105" customWidth="1"/>
    <col min="2" max="2" width="129.75390625" style="105" customWidth="1"/>
    <col min="3" max="3" width="11.625" style="105" hidden="1" customWidth="1"/>
    <col min="4" max="4" width="13.875" style="105" hidden="1" customWidth="1"/>
    <col min="5" max="5" width="11.50390625" style="105" customWidth="1"/>
    <col min="6" max="16384" width="8.00390625" style="105" customWidth="1"/>
  </cols>
  <sheetData>
    <row r="1" spans="1:5" s="101" customFormat="1" ht="35.25" customHeight="1">
      <c r="A1" s="494" t="s">
        <v>181</v>
      </c>
      <c r="B1" s="494"/>
      <c r="C1" s="494"/>
      <c r="D1" s="494"/>
      <c r="E1" s="494"/>
    </row>
    <row r="2" spans="1:5" s="102" customFormat="1" ht="33" customHeight="1">
      <c r="A2" s="439" t="s">
        <v>241</v>
      </c>
      <c r="B2" s="439"/>
      <c r="D2" s="493" t="s">
        <v>100</v>
      </c>
      <c r="E2" s="493"/>
    </row>
    <row r="3" spans="1:5" s="102" customFormat="1" ht="24">
      <c r="A3" s="225" t="s">
        <v>182</v>
      </c>
      <c r="B3" s="226" t="s">
        <v>242</v>
      </c>
      <c r="C3" s="492" t="s">
        <v>159</v>
      </c>
      <c r="D3" s="492"/>
      <c r="E3" s="492"/>
    </row>
    <row r="4" spans="1:5" ht="30" customHeight="1">
      <c r="A4" s="106" t="s">
        <v>184</v>
      </c>
      <c r="B4" s="143" t="s">
        <v>525</v>
      </c>
      <c r="C4" s="106">
        <v>-11.546234291088757</v>
      </c>
      <c r="D4" s="106"/>
      <c r="E4" s="106">
        <v>10.27</v>
      </c>
    </row>
    <row r="5" spans="1:5" ht="47.25" customHeight="1">
      <c r="A5" s="110" t="s">
        <v>185</v>
      </c>
      <c r="B5" s="144" t="s">
        <v>532</v>
      </c>
      <c r="C5" s="110"/>
      <c r="D5" s="110">
        <v>58.919889939066586</v>
      </c>
      <c r="E5" s="110">
        <v>49.33</v>
      </c>
    </row>
    <row r="6" spans="1:5" ht="18.75" customHeight="1">
      <c r="A6" s="116"/>
      <c r="B6" s="116"/>
      <c r="C6" s="117"/>
      <c r="D6" s="117"/>
      <c r="E6" s="117"/>
    </row>
  </sheetData>
  <sheetProtection/>
  <mergeCells count="4">
    <mergeCell ref="A1:E1"/>
    <mergeCell ref="C3:E3"/>
    <mergeCell ref="D2:E2"/>
    <mergeCell ref="A2:B2"/>
  </mergeCells>
  <printOptions/>
  <pageMargins left="0.86" right="0.31496062992125984" top="0.4724409448818898" bottom="0.3937007874015748" header="0.4330708661417323" footer="0.5118110236220472"/>
  <pageSetup horizontalDpi="600" verticalDpi="600" orientation="landscape" scale="75" r:id="rId1"/>
  <headerFooter alignWithMargins="0">
    <oddFooter>&amp;C&amp;"TH SarabunPSK,ธรรมดา"&amp;14(สาเหตุการเปลี่ยนแปลงของต้นทุนต่อหน่วยของต้นทุนทางอ้อม ระหว่าง ปี 54-55 หน้า &amp;P - &amp;N)</oddFooter>
  </headerFooter>
</worksheet>
</file>

<file path=xl/worksheets/sheet2.xml><?xml version="1.0" encoding="utf-8"?>
<worksheet xmlns="http://schemas.openxmlformats.org/spreadsheetml/2006/main" xmlns:r="http://schemas.openxmlformats.org/officeDocument/2006/relationships">
  <sheetPr>
    <tabColor indexed="33"/>
  </sheetPr>
  <dimension ref="A1:O132"/>
  <sheetViews>
    <sheetView view="pageBreakPreview" zoomScale="50" zoomScaleNormal="70" zoomScaleSheetLayoutView="50" zoomScalePageLayoutView="0" workbookViewId="0" topLeftCell="A118">
      <selection activeCell="L133" sqref="L133"/>
    </sheetView>
  </sheetViews>
  <sheetFormatPr defaultColWidth="7.875" defaultRowHeight="14.25"/>
  <cols>
    <col min="1" max="1" width="3.50390625" style="161" bestFit="1" customWidth="1"/>
    <col min="2" max="2" width="22.50390625" style="261" customWidth="1"/>
    <col min="3" max="3" width="126.875" style="162" customWidth="1"/>
    <col min="4" max="4" width="6.375" style="160" hidden="1" customWidth="1"/>
    <col min="5" max="5" width="5.875" style="160" hidden="1" customWidth="1"/>
    <col min="6" max="6" width="3.625" style="160" customWidth="1"/>
    <col min="7" max="7" width="3.00390625" style="51" customWidth="1"/>
    <col min="8" max="8" width="21.50390625" style="51" customWidth="1"/>
    <col min="9" max="9" width="7.375" style="51" customWidth="1"/>
    <col min="10" max="10" width="6.125" style="51" customWidth="1"/>
    <col min="11" max="11" width="7.375" style="51" customWidth="1"/>
    <col min="12" max="16384" width="7.875" style="138" customWidth="1"/>
  </cols>
  <sheetData>
    <row r="1" spans="7:11" ht="12.75" customHeight="1">
      <c r="G1" s="419" t="s">
        <v>165</v>
      </c>
      <c r="H1" s="419"/>
      <c r="I1" s="227"/>
      <c r="J1" s="424" t="s">
        <v>100</v>
      </c>
      <c r="K1" s="425"/>
    </row>
    <row r="2" spans="1:11" s="135" customFormat="1" ht="24" customHeight="1">
      <c r="A2" s="418" t="s">
        <v>165</v>
      </c>
      <c r="B2" s="418"/>
      <c r="C2" s="418"/>
      <c r="D2" s="418"/>
      <c r="E2" s="418"/>
      <c r="F2" s="418"/>
      <c r="G2" s="230"/>
      <c r="H2" s="230"/>
      <c r="I2" s="227"/>
      <c r="J2" s="228"/>
      <c r="K2" s="229"/>
    </row>
    <row r="3" spans="1:11" s="135" customFormat="1" ht="24.75" customHeight="1">
      <c r="A3" s="419" t="s">
        <v>190</v>
      </c>
      <c r="B3" s="419"/>
      <c r="C3" s="419"/>
      <c r="D3" s="176"/>
      <c r="E3" s="420"/>
      <c r="F3" s="421"/>
      <c r="G3" s="231"/>
      <c r="H3" s="232" t="s">
        <v>51</v>
      </c>
      <c r="I3" s="408" t="s">
        <v>159</v>
      </c>
      <c r="J3" s="426"/>
      <c r="K3" s="427"/>
    </row>
    <row r="4" spans="1:11" s="135" customFormat="1" ht="29.25" customHeight="1">
      <c r="A4" s="422" t="s">
        <v>51</v>
      </c>
      <c r="B4" s="423"/>
      <c r="C4" s="318" t="s">
        <v>191</v>
      </c>
      <c r="D4" s="134" t="s">
        <v>159</v>
      </c>
      <c r="E4" s="233"/>
      <c r="F4" s="234"/>
      <c r="G4" s="235"/>
      <c r="H4" s="236"/>
      <c r="I4" s="54" t="s">
        <v>160</v>
      </c>
      <c r="J4" s="54" t="s">
        <v>161</v>
      </c>
      <c r="K4" s="54" t="s">
        <v>162</v>
      </c>
    </row>
    <row r="5" spans="1:11" ht="21.75" customHeight="1">
      <c r="A5" s="428" t="s">
        <v>57</v>
      </c>
      <c r="B5" s="429"/>
      <c r="C5" s="237"/>
      <c r="D5" s="136"/>
      <c r="E5" s="137"/>
      <c r="F5" s="238"/>
      <c r="G5" s="239"/>
      <c r="H5" s="240" t="s">
        <v>57</v>
      </c>
      <c r="I5" s="48"/>
      <c r="J5" s="49"/>
      <c r="K5" s="50"/>
    </row>
    <row r="6" spans="1:11" ht="67.5" customHeight="1">
      <c r="A6" s="263">
        <v>1</v>
      </c>
      <c r="B6" s="264" t="s">
        <v>324</v>
      </c>
      <c r="C6" s="152" t="s">
        <v>560</v>
      </c>
      <c r="D6" s="142">
        <v>12.166535339382323</v>
      </c>
      <c r="E6" s="142">
        <v>621.4876033057851</v>
      </c>
      <c r="F6" s="142">
        <v>-84.4534355371532</v>
      </c>
      <c r="G6" s="242">
        <v>1</v>
      </c>
      <c r="H6" s="241" t="s">
        <v>324</v>
      </c>
      <c r="I6" s="52">
        <v>27.591785613401132</v>
      </c>
      <c r="J6" s="52">
        <v>-15.120274914089347</v>
      </c>
      <c r="K6" s="119">
        <v>50.32068669433088</v>
      </c>
    </row>
    <row r="7" spans="1:11" ht="239.25">
      <c r="A7" s="265">
        <f aca="true" t="shared" si="0" ref="A7:A38">A6+1</f>
        <v>2</v>
      </c>
      <c r="B7" s="259" t="s">
        <v>326</v>
      </c>
      <c r="C7" s="146" t="s">
        <v>564</v>
      </c>
      <c r="D7" s="142">
        <v>136.49542796374962</v>
      </c>
      <c r="E7" s="142">
        <v>-1.2418093426336927</v>
      </c>
      <c r="F7" s="142">
        <v>139.469178596286</v>
      </c>
      <c r="G7" s="242">
        <f aca="true" t="shared" si="1" ref="G7:G38">G6+1</f>
        <v>2</v>
      </c>
      <c r="H7" s="241" t="s">
        <v>326</v>
      </c>
      <c r="I7" s="52">
        <v>68.16521711317735</v>
      </c>
      <c r="J7" s="52">
        <v>20.99095724757879</v>
      </c>
      <c r="K7" s="119">
        <v>38.989905476214915</v>
      </c>
    </row>
    <row r="8" spans="1:11" ht="217.5">
      <c r="A8" s="265">
        <f t="shared" si="0"/>
        <v>3</v>
      </c>
      <c r="B8" s="259" t="s">
        <v>327</v>
      </c>
      <c r="C8" s="146" t="s">
        <v>561</v>
      </c>
      <c r="D8" s="142">
        <v>55.91540556170982</v>
      </c>
      <c r="E8" s="142">
        <v>-18.466898954703833</v>
      </c>
      <c r="F8" s="142">
        <v>91.2295786162851</v>
      </c>
      <c r="G8" s="242">
        <f t="shared" si="1"/>
        <v>3</v>
      </c>
      <c r="H8" s="241" t="s">
        <v>327</v>
      </c>
      <c r="I8" s="52">
        <v>-16.933057349834893</v>
      </c>
      <c r="J8" s="52">
        <v>4.273504273504273</v>
      </c>
      <c r="K8" s="119">
        <v>-20.33744024533346</v>
      </c>
    </row>
    <row r="9" spans="1:11" ht="45" customHeight="1">
      <c r="A9" s="265">
        <f t="shared" si="0"/>
        <v>4</v>
      </c>
      <c r="B9" s="259" t="s">
        <v>328</v>
      </c>
      <c r="C9" s="141" t="s">
        <v>244</v>
      </c>
      <c r="D9" s="142">
        <v>262.39605051054514</v>
      </c>
      <c r="E9" s="142">
        <v>13.291936446202461</v>
      </c>
      <c r="F9" s="142">
        <v>219.878061827138</v>
      </c>
      <c r="G9" s="242">
        <f t="shared" si="1"/>
        <v>4</v>
      </c>
      <c r="H9" s="241" t="s">
        <v>328</v>
      </c>
      <c r="I9" s="52">
        <v>31.86406506514025</v>
      </c>
      <c r="J9" s="52">
        <v>41.675118982601234</v>
      </c>
      <c r="K9" s="52">
        <v>-6.92503665281258</v>
      </c>
    </row>
    <row r="10" spans="1:11" ht="261">
      <c r="A10" s="266">
        <f t="shared" si="0"/>
        <v>5</v>
      </c>
      <c r="B10" s="269" t="s">
        <v>329</v>
      </c>
      <c r="C10" s="151" t="s">
        <v>536</v>
      </c>
      <c r="D10" s="142">
        <v>-49.75717612761453</v>
      </c>
      <c r="E10" s="142">
        <v>4168.452195577702</v>
      </c>
      <c r="F10" s="142">
        <v>-98.8229264011803</v>
      </c>
      <c r="G10" s="242">
        <f t="shared" si="1"/>
        <v>5</v>
      </c>
      <c r="H10" s="241" t="s">
        <v>329</v>
      </c>
      <c r="I10" s="52">
        <v>-12.093767495027452</v>
      </c>
      <c r="J10" s="52">
        <v>-99.25361155698235</v>
      </c>
      <c r="K10" s="119">
        <v>11677.544699053311</v>
      </c>
    </row>
    <row r="11" spans="1:11" s="145" customFormat="1" ht="261">
      <c r="A11" s="267">
        <f t="shared" si="0"/>
        <v>6</v>
      </c>
      <c r="B11" s="268" t="s">
        <v>330</v>
      </c>
      <c r="C11" s="150" t="s">
        <v>565</v>
      </c>
      <c r="D11" s="142">
        <v>41.63267796208755</v>
      </c>
      <c r="E11" s="142">
        <v>-57.89473684210526</v>
      </c>
      <c r="F11" s="142">
        <v>236.377610159958</v>
      </c>
      <c r="G11" s="242">
        <f t="shared" si="1"/>
        <v>6</v>
      </c>
      <c r="H11" s="241" t="s">
        <v>330</v>
      </c>
      <c r="I11" s="52">
        <v>-4.31062614133417</v>
      </c>
      <c r="J11" s="52">
        <v>87.5</v>
      </c>
      <c r="K11" s="119">
        <v>-48.96566727537822</v>
      </c>
    </row>
    <row r="12" spans="1:15" ht="44.25" customHeight="1">
      <c r="A12" s="265">
        <f t="shared" si="0"/>
        <v>7</v>
      </c>
      <c r="B12" s="259" t="s">
        <v>58</v>
      </c>
      <c r="C12" s="141" t="s">
        <v>245</v>
      </c>
      <c r="D12" s="140">
        <v>-12.813512029052582</v>
      </c>
      <c r="E12" s="140">
        <v>-0.2138299706846008</v>
      </c>
      <c r="F12" s="140">
        <v>-12.626681688120128</v>
      </c>
      <c r="G12" s="242">
        <f t="shared" si="1"/>
        <v>7</v>
      </c>
      <c r="H12" s="243" t="s">
        <v>58</v>
      </c>
      <c r="I12" s="52">
        <v>11.986360353150728</v>
      </c>
      <c r="J12" s="52">
        <v>4.75581515916082</v>
      </c>
      <c r="K12" s="52">
        <v>6.902285265027211</v>
      </c>
      <c r="O12" s="138" t="s">
        <v>377</v>
      </c>
    </row>
    <row r="13" spans="1:11" ht="108.75">
      <c r="A13" s="265">
        <f t="shared" si="0"/>
        <v>8</v>
      </c>
      <c r="B13" s="259" t="s">
        <v>60</v>
      </c>
      <c r="C13" s="141" t="s">
        <v>90</v>
      </c>
      <c r="D13" s="142">
        <v>-17.85076804307355</v>
      </c>
      <c r="E13" s="142">
        <v>-10.287958115183246</v>
      </c>
      <c r="F13" s="142">
        <v>-8.430094521313373</v>
      </c>
      <c r="G13" s="242">
        <f t="shared" si="1"/>
        <v>8</v>
      </c>
      <c r="H13" s="243" t="s">
        <v>60</v>
      </c>
      <c r="I13" s="52">
        <v>-76.00763898369259</v>
      </c>
      <c r="J13" s="52">
        <v>-22.35191129267581</v>
      </c>
      <c r="K13" s="119">
        <v>-69.101157007559</v>
      </c>
    </row>
    <row r="14" spans="1:11" ht="261">
      <c r="A14" s="265">
        <f t="shared" si="0"/>
        <v>9</v>
      </c>
      <c r="B14" s="259" t="s">
        <v>61</v>
      </c>
      <c r="C14" s="141" t="s">
        <v>267</v>
      </c>
      <c r="D14" s="142">
        <v>158.81404278404173</v>
      </c>
      <c r="E14" s="142">
        <v>200</v>
      </c>
      <c r="F14" s="142">
        <v>-13.728652405319428</v>
      </c>
      <c r="G14" s="242">
        <f t="shared" si="1"/>
        <v>9</v>
      </c>
      <c r="H14" s="243" t="s">
        <v>61</v>
      </c>
      <c r="I14" s="52">
        <v>-76.70619861674832</v>
      </c>
      <c r="J14" s="52">
        <v>20</v>
      </c>
      <c r="K14" s="119">
        <v>-80.58849884729028</v>
      </c>
    </row>
    <row r="15" spans="1:11" ht="45.75" customHeight="1">
      <c r="A15" s="265">
        <f t="shared" si="0"/>
        <v>10</v>
      </c>
      <c r="B15" s="259" t="s">
        <v>63</v>
      </c>
      <c r="C15" s="141" t="s">
        <v>213</v>
      </c>
      <c r="D15" s="142">
        <v>39.294378002233735</v>
      </c>
      <c r="E15" s="142">
        <v>-0.7003455037818658</v>
      </c>
      <c r="F15" s="142">
        <v>40.276800265744</v>
      </c>
      <c r="G15" s="242">
        <f t="shared" si="1"/>
        <v>10</v>
      </c>
      <c r="H15" s="243" t="s">
        <v>63</v>
      </c>
      <c r="I15" s="52">
        <v>-8.326119577510639</v>
      </c>
      <c r="J15" s="52">
        <v>32.31145382734625</v>
      </c>
      <c r="K15" s="119">
        <v>-30.71357182567506</v>
      </c>
    </row>
    <row r="16" spans="1:11" ht="45" customHeight="1">
      <c r="A16" s="265">
        <f t="shared" si="0"/>
        <v>11</v>
      </c>
      <c r="B16" s="259" t="s">
        <v>65</v>
      </c>
      <c r="C16" s="141" t="s">
        <v>246</v>
      </c>
      <c r="D16" s="142">
        <v>28.619780209777215</v>
      </c>
      <c r="E16" s="142">
        <v>23.366336633663366</v>
      </c>
      <c r="F16" s="142">
        <v>4.25840931932181</v>
      </c>
      <c r="G16" s="242">
        <f t="shared" si="1"/>
        <v>11</v>
      </c>
      <c r="H16" s="243" t="s">
        <v>65</v>
      </c>
      <c r="I16" s="52">
        <v>-33.14312176817454</v>
      </c>
      <c r="J16" s="52">
        <v>-24.398073836276083</v>
      </c>
      <c r="K16" s="52">
        <v>-11.56722900546229</v>
      </c>
    </row>
    <row r="17" spans="1:11" ht="45" customHeight="1">
      <c r="A17" s="265">
        <f t="shared" si="0"/>
        <v>12</v>
      </c>
      <c r="B17" s="258" t="s">
        <v>66</v>
      </c>
      <c r="C17" s="141" t="s">
        <v>34</v>
      </c>
      <c r="D17" s="142">
        <v>53.46854156475876</v>
      </c>
      <c r="E17" s="142">
        <v>59.2956592956593</v>
      </c>
      <c r="F17" s="142">
        <v>-3.65805179919259</v>
      </c>
      <c r="G17" s="242">
        <f t="shared" si="1"/>
        <v>12</v>
      </c>
      <c r="H17" s="244" t="s">
        <v>66</v>
      </c>
      <c r="I17" s="52">
        <v>-72.69186170115513</v>
      </c>
      <c r="J17" s="52">
        <v>-14.344473007712082</v>
      </c>
      <c r="K17" s="119">
        <v>-68.11865006527414</v>
      </c>
    </row>
    <row r="18" spans="1:11" ht="48" customHeight="1">
      <c r="A18" s="265">
        <f t="shared" si="0"/>
        <v>13</v>
      </c>
      <c r="B18" s="258" t="s">
        <v>67</v>
      </c>
      <c r="C18" s="141" t="s">
        <v>35</v>
      </c>
      <c r="D18" s="142">
        <v>5.950537572905</v>
      </c>
      <c r="E18" s="142">
        <v>1.7543859649122806</v>
      </c>
      <c r="F18" s="142">
        <v>4.12380416647561</v>
      </c>
      <c r="G18" s="242">
        <f t="shared" si="1"/>
        <v>13</v>
      </c>
      <c r="H18" s="244" t="s">
        <v>67</v>
      </c>
      <c r="I18" s="129">
        <v>-44.63949233661982</v>
      </c>
      <c r="J18" s="129">
        <v>-4.789272030651341</v>
      </c>
      <c r="K18" s="130">
        <v>-41.854758550735504</v>
      </c>
    </row>
    <row r="19" spans="1:11" ht="67.5" customHeight="1">
      <c r="A19" s="266">
        <f t="shared" si="0"/>
        <v>14</v>
      </c>
      <c r="B19" s="260" t="s">
        <v>68</v>
      </c>
      <c r="C19" s="151" t="s">
        <v>36</v>
      </c>
      <c r="D19" s="142">
        <v>-12.822890294216734</v>
      </c>
      <c r="E19" s="142">
        <v>3.8461538461538463</v>
      </c>
      <c r="F19" s="142">
        <v>-16.0516721351717</v>
      </c>
      <c r="G19" s="242">
        <f t="shared" si="1"/>
        <v>14</v>
      </c>
      <c r="H19" s="244" t="s">
        <v>68</v>
      </c>
      <c r="I19" s="129">
        <v>5.620578297728082</v>
      </c>
      <c r="J19" s="129">
        <v>-100</v>
      </c>
      <c r="K19" s="129" t="e">
        <v>#DIV/0!</v>
      </c>
    </row>
    <row r="20" spans="1:11" s="145" customFormat="1" ht="111" customHeight="1">
      <c r="A20" s="267">
        <f t="shared" si="0"/>
        <v>15</v>
      </c>
      <c r="B20" s="268" t="s">
        <v>69</v>
      </c>
      <c r="C20" s="143" t="s">
        <v>535</v>
      </c>
      <c r="D20" s="142">
        <v>-33.85170869002788</v>
      </c>
      <c r="E20" s="142">
        <v>-20.2020202020202</v>
      </c>
      <c r="F20" s="142">
        <v>-17.1053058267438</v>
      </c>
      <c r="G20" s="242">
        <f t="shared" si="1"/>
        <v>15</v>
      </c>
      <c r="H20" s="243" t="s">
        <v>69</v>
      </c>
      <c r="I20" s="52">
        <v>76.70598646621858</v>
      </c>
      <c r="J20" s="52">
        <v>4.430379746835443</v>
      </c>
      <c r="K20" s="119">
        <v>69.20936885856082</v>
      </c>
    </row>
    <row r="21" spans="1:11" ht="30" customHeight="1">
      <c r="A21" s="265">
        <f t="shared" si="0"/>
        <v>16</v>
      </c>
      <c r="B21" s="259" t="s">
        <v>70</v>
      </c>
      <c r="C21" s="141" t="s">
        <v>526</v>
      </c>
      <c r="D21" s="142">
        <v>15.970463334775856</v>
      </c>
      <c r="E21" s="142">
        <v>0.6289308176100629</v>
      </c>
      <c r="F21" s="142">
        <v>15.2456479389335</v>
      </c>
      <c r="G21" s="242">
        <f t="shared" si="1"/>
        <v>16</v>
      </c>
      <c r="H21" s="243" t="s">
        <v>70</v>
      </c>
      <c r="I21" s="52">
        <v>20.1388692757311</v>
      </c>
      <c r="J21" s="52">
        <v>-21.458333333333332</v>
      </c>
      <c r="K21" s="119">
        <v>52.96195557652766</v>
      </c>
    </row>
    <row r="22" spans="1:11" ht="44.25" customHeight="1">
      <c r="A22" s="265">
        <f t="shared" si="0"/>
        <v>17</v>
      </c>
      <c r="B22" s="259" t="s">
        <v>71</v>
      </c>
      <c r="C22" s="141" t="s">
        <v>527</v>
      </c>
      <c r="D22" s="142">
        <v>-71.23131266763478</v>
      </c>
      <c r="E22" s="142">
        <v>-1.2213740458015268</v>
      </c>
      <c r="F22" s="142">
        <v>-70.87559474080491</v>
      </c>
      <c r="G22" s="242">
        <f t="shared" si="1"/>
        <v>17</v>
      </c>
      <c r="H22" s="243" t="s">
        <v>71</v>
      </c>
      <c r="I22" s="52">
        <v>44.37239457840331</v>
      </c>
      <c r="J22" s="52">
        <v>1.6228748068006182</v>
      </c>
      <c r="K22" s="119">
        <v>42.06682782087749</v>
      </c>
    </row>
    <row r="23" spans="1:11" ht="45" customHeight="1">
      <c r="A23" s="265">
        <f t="shared" si="0"/>
        <v>18</v>
      </c>
      <c r="B23" s="259" t="s">
        <v>72</v>
      </c>
      <c r="C23" s="141" t="s">
        <v>528</v>
      </c>
      <c r="D23" s="142">
        <v>46.61130927868057</v>
      </c>
      <c r="E23" s="142">
        <v>-81.42857142857143</v>
      </c>
      <c r="F23" s="142">
        <v>689.445511500588</v>
      </c>
      <c r="G23" s="242">
        <f t="shared" si="1"/>
        <v>18</v>
      </c>
      <c r="H23" s="243" t="s">
        <v>72</v>
      </c>
      <c r="I23" s="52">
        <v>79.72533702333337</v>
      </c>
      <c r="J23" s="52">
        <v>1734.6153846153845</v>
      </c>
      <c r="K23" s="119">
        <v>-90.20365039285814</v>
      </c>
    </row>
    <row r="24" spans="1:11" ht="43.5" customHeight="1">
      <c r="A24" s="265">
        <f t="shared" si="0"/>
        <v>19</v>
      </c>
      <c r="B24" s="258" t="s">
        <v>73</v>
      </c>
      <c r="C24" s="141" t="s">
        <v>31</v>
      </c>
      <c r="D24" s="142">
        <v>-10.342288376993151</v>
      </c>
      <c r="E24" s="142">
        <v>-15</v>
      </c>
      <c r="F24" s="142">
        <v>5.47966073294923</v>
      </c>
      <c r="G24" s="242">
        <f t="shared" si="1"/>
        <v>19</v>
      </c>
      <c r="H24" s="244" t="s">
        <v>73</v>
      </c>
      <c r="I24" s="52">
        <v>223.163482304476</v>
      </c>
      <c r="J24" s="52">
        <v>20.915032679738562</v>
      </c>
      <c r="K24" s="119">
        <v>167.26493401397207</v>
      </c>
    </row>
    <row r="25" spans="1:11" ht="70.5" customHeight="1">
      <c r="A25" s="265">
        <f t="shared" si="0"/>
        <v>20</v>
      </c>
      <c r="B25" s="259" t="s">
        <v>74</v>
      </c>
      <c r="C25" s="141" t="s">
        <v>32</v>
      </c>
      <c r="D25" s="142">
        <v>-12.135172596453009</v>
      </c>
      <c r="E25" s="142" t="e">
        <v>#DIV/0!</v>
      </c>
      <c r="F25" s="142" t="e">
        <v>#DIV/0!</v>
      </c>
      <c r="G25" s="242">
        <f t="shared" si="1"/>
        <v>20</v>
      </c>
      <c r="H25" s="243" t="s">
        <v>74</v>
      </c>
      <c r="I25" s="52">
        <v>460.0120239328048</v>
      </c>
      <c r="J25" s="52">
        <v>0</v>
      </c>
      <c r="K25" s="119">
        <v>460.0120239328048</v>
      </c>
    </row>
    <row r="26" spans="1:11" ht="43.5" customHeight="1">
      <c r="A26" s="265">
        <f t="shared" si="0"/>
        <v>21</v>
      </c>
      <c r="B26" s="259" t="s">
        <v>76</v>
      </c>
      <c r="C26" s="141" t="s">
        <v>37</v>
      </c>
      <c r="D26" s="142">
        <v>100.27662237854697</v>
      </c>
      <c r="E26" s="142">
        <v>-11.92956756999148</v>
      </c>
      <c r="F26" s="142">
        <v>127.405063030332</v>
      </c>
      <c r="G26" s="242">
        <f t="shared" si="1"/>
        <v>21</v>
      </c>
      <c r="H26" s="245" t="s">
        <v>76</v>
      </c>
      <c r="I26" s="52">
        <v>-20.397264585234808</v>
      </c>
      <c r="J26" s="52">
        <v>-2.3811948404616428</v>
      </c>
      <c r="K26" s="52">
        <v>-18.455531918598595</v>
      </c>
    </row>
    <row r="27" spans="1:11" ht="93" customHeight="1">
      <c r="A27" s="265">
        <f t="shared" si="0"/>
        <v>22</v>
      </c>
      <c r="B27" s="259" t="s">
        <v>77</v>
      </c>
      <c r="C27" s="141" t="s">
        <v>216</v>
      </c>
      <c r="D27" s="142">
        <v>41.45134611590661</v>
      </c>
      <c r="E27" s="142">
        <v>-8.039179449270005</v>
      </c>
      <c r="F27" s="142">
        <v>53.8169682140616</v>
      </c>
      <c r="G27" s="242">
        <f t="shared" si="1"/>
        <v>22</v>
      </c>
      <c r="H27" s="245" t="s">
        <v>77</v>
      </c>
      <c r="I27" s="52">
        <v>-77.86548970862957</v>
      </c>
      <c r="J27" s="52">
        <v>-5.305466237942122</v>
      </c>
      <c r="K27" s="119">
        <v>-76.62535585529302</v>
      </c>
    </row>
    <row r="28" spans="1:11" ht="135" customHeight="1">
      <c r="A28" s="266">
        <f t="shared" si="0"/>
        <v>23</v>
      </c>
      <c r="B28" s="269" t="s">
        <v>78</v>
      </c>
      <c r="C28" s="144" t="s">
        <v>217</v>
      </c>
      <c r="D28" s="142">
        <v>76.57440537233596</v>
      </c>
      <c r="E28" s="142">
        <v>183.33333333333334</v>
      </c>
      <c r="F28" s="142">
        <v>-37.6796216332932</v>
      </c>
      <c r="G28" s="242">
        <f t="shared" si="1"/>
        <v>23</v>
      </c>
      <c r="H28" s="245" t="s">
        <v>78</v>
      </c>
      <c r="I28" s="52">
        <v>25.74884742304942</v>
      </c>
      <c r="J28" s="52">
        <v>-85.29411764705883</v>
      </c>
      <c r="K28" s="119">
        <v>101.2</v>
      </c>
    </row>
    <row r="29" spans="1:11" ht="112.5" customHeight="1">
      <c r="A29" s="267">
        <f t="shared" si="0"/>
        <v>24</v>
      </c>
      <c r="B29" s="268" t="s">
        <v>79</v>
      </c>
      <c r="C29" s="143" t="s">
        <v>219</v>
      </c>
      <c r="D29" s="142">
        <v>121.72006825101475</v>
      </c>
      <c r="E29" s="142">
        <v>0.9256580850448366</v>
      </c>
      <c r="F29" s="142">
        <v>119.686522196549</v>
      </c>
      <c r="G29" s="242">
        <f t="shared" si="1"/>
        <v>24</v>
      </c>
      <c r="H29" s="245" t="s">
        <v>79</v>
      </c>
      <c r="I29" s="129">
        <v>-65.66758824516883</v>
      </c>
      <c r="J29" s="129">
        <v>12.267125250788192</v>
      </c>
      <c r="K29" s="130">
        <v>-69.41899805652133</v>
      </c>
    </row>
    <row r="30" spans="1:11" ht="261">
      <c r="A30" s="265">
        <f t="shared" si="0"/>
        <v>25</v>
      </c>
      <c r="B30" s="259" t="s">
        <v>80</v>
      </c>
      <c r="C30" s="141" t="s">
        <v>221</v>
      </c>
      <c r="D30" s="142">
        <v>49.188854923871865</v>
      </c>
      <c r="E30" s="142">
        <v>-3.813670004353505</v>
      </c>
      <c r="F30" s="142">
        <v>55.1040100299328</v>
      </c>
      <c r="G30" s="242">
        <f t="shared" si="1"/>
        <v>25</v>
      </c>
      <c r="H30" s="245" t="s">
        <v>80</v>
      </c>
      <c r="I30" s="129">
        <v>133.17062332358321</v>
      </c>
      <c r="J30" s="129">
        <v>3.7385715578890197</v>
      </c>
      <c r="K30" s="130">
        <v>124.76752843417312</v>
      </c>
    </row>
    <row r="31" spans="1:11" ht="44.25" customHeight="1">
      <c r="A31" s="265">
        <f t="shared" si="0"/>
        <v>26</v>
      </c>
      <c r="B31" s="258" t="s">
        <v>81</v>
      </c>
      <c r="C31" s="141" t="s">
        <v>222</v>
      </c>
      <c r="D31" s="142">
        <v>373.221746376438</v>
      </c>
      <c r="E31" s="142">
        <v>40.93416265696514</v>
      </c>
      <c r="F31" s="142">
        <v>235.77504378996</v>
      </c>
      <c r="G31" s="242">
        <f t="shared" si="1"/>
        <v>26</v>
      </c>
      <c r="H31" s="246" t="s">
        <v>81</v>
      </c>
      <c r="I31" s="52">
        <v>-57.18083381780343</v>
      </c>
      <c r="J31" s="52">
        <v>-22.416520942626363</v>
      </c>
      <c r="K31" s="119">
        <v>-44.80891202296892</v>
      </c>
    </row>
    <row r="32" spans="1:11" ht="87">
      <c r="A32" s="265">
        <f t="shared" si="0"/>
        <v>27</v>
      </c>
      <c r="B32" s="258" t="s">
        <v>82</v>
      </c>
      <c r="C32" s="141" t="s">
        <v>105</v>
      </c>
      <c r="D32" s="142">
        <v>100.49884263357262</v>
      </c>
      <c r="E32" s="142">
        <v>24.117585080602677</v>
      </c>
      <c r="F32" s="142">
        <v>61.5394325496806</v>
      </c>
      <c r="G32" s="242">
        <f t="shared" si="1"/>
        <v>27</v>
      </c>
      <c r="H32" s="246" t="s">
        <v>82</v>
      </c>
      <c r="I32" s="52">
        <v>61.18657331198077</v>
      </c>
      <c r="J32" s="52">
        <v>7.954159592529711</v>
      </c>
      <c r="K32" s="119">
        <v>49.31020158961496</v>
      </c>
    </row>
    <row r="33" spans="1:11" ht="63.75" customHeight="1">
      <c r="A33" s="265">
        <f t="shared" si="0"/>
        <v>28</v>
      </c>
      <c r="B33" s="258" t="s">
        <v>83</v>
      </c>
      <c r="C33" s="141" t="s">
        <v>106</v>
      </c>
      <c r="D33" s="142">
        <v>56.62345676438631</v>
      </c>
      <c r="E33" s="142">
        <v>214.28571428571428</v>
      </c>
      <c r="F33" s="142">
        <v>-50.1652637567862</v>
      </c>
      <c r="G33" s="242">
        <f t="shared" si="1"/>
        <v>28</v>
      </c>
      <c r="H33" s="246" t="s">
        <v>83</v>
      </c>
      <c r="I33" s="52">
        <v>58.35345590401936</v>
      </c>
      <c r="J33" s="52">
        <v>-54.54545454545455</v>
      </c>
      <c r="K33" s="119">
        <v>248.37760298884257</v>
      </c>
    </row>
    <row r="34" spans="1:11" ht="150" customHeight="1">
      <c r="A34" s="265">
        <f t="shared" si="0"/>
        <v>29</v>
      </c>
      <c r="B34" s="259" t="s">
        <v>84</v>
      </c>
      <c r="C34" s="141" t="s">
        <v>534</v>
      </c>
      <c r="D34" s="142">
        <v>57.27841460796407</v>
      </c>
      <c r="E34" s="142">
        <v>127.29357798165138</v>
      </c>
      <c r="F34" s="142">
        <v>-30.8038458435193</v>
      </c>
      <c r="G34" s="242">
        <f t="shared" si="1"/>
        <v>29</v>
      </c>
      <c r="H34" s="245" t="s">
        <v>84</v>
      </c>
      <c r="I34" s="52">
        <v>-92.46021510568255</v>
      </c>
      <c r="J34" s="52">
        <v>114.53077699293642</v>
      </c>
      <c r="K34" s="119">
        <v>-96.4854530431474</v>
      </c>
    </row>
    <row r="35" spans="1:11" ht="28.5" customHeight="1">
      <c r="A35" s="265">
        <f t="shared" si="0"/>
        <v>30</v>
      </c>
      <c r="B35" s="259" t="s">
        <v>85</v>
      </c>
      <c r="C35" s="141" t="s">
        <v>107</v>
      </c>
      <c r="D35" s="142">
        <v>24.105499062549036</v>
      </c>
      <c r="E35" s="142">
        <v>82.09926769731489</v>
      </c>
      <c r="F35" s="142">
        <v>-31.8473376461695</v>
      </c>
      <c r="G35" s="242">
        <f t="shared" si="1"/>
        <v>30</v>
      </c>
      <c r="H35" s="245" t="s">
        <v>85</v>
      </c>
      <c r="I35" s="52">
        <v>-91.1425307162588</v>
      </c>
      <c r="J35" s="52">
        <v>-11.126005361930295</v>
      </c>
      <c r="K35" s="119">
        <v>-90.03367709551894</v>
      </c>
    </row>
    <row r="36" spans="1:11" ht="62.25" customHeight="1">
      <c r="A36" s="266">
        <f t="shared" si="0"/>
        <v>31</v>
      </c>
      <c r="B36" s="269" t="s">
        <v>86</v>
      </c>
      <c r="C36" s="144" t="s">
        <v>109</v>
      </c>
      <c r="D36" s="142">
        <v>129.47989492573913</v>
      </c>
      <c r="E36" s="142">
        <v>9.907120743034056</v>
      </c>
      <c r="F36" s="142">
        <v>108.794383270461</v>
      </c>
      <c r="G36" s="242">
        <f t="shared" si="1"/>
        <v>31</v>
      </c>
      <c r="H36" s="245" t="s">
        <v>86</v>
      </c>
      <c r="I36" s="52">
        <v>4.7154106146622405</v>
      </c>
      <c r="J36" s="52">
        <v>-24.507042253521128</v>
      </c>
      <c r="K36" s="119">
        <v>38.708846150019</v>
      </c>
    </row>
    <row r="37" spans="1:11" ht="41.25" customHeight="1">
      <c r="A37" s="267">
        <f t="shared" si="0"/>
        <v>32</v>
      </c>
      <c r="B37" s="268" t="s">
        <v>268</v>
      </c>
      <c r="C37" s="143" t="s">
        <v>108</v>
      </c>
      <c r="D37" s="142">
        <v>126.7348949270326</v>
      </c>
      <c r="E37" s="142">
        <v>14.40329218106996</v>
      </c>
      <c r="F37" s="142">
        <v>98.1891347743486</v>
      </c>
      <c r="G37" s="242">
        <f t="shared" si="1"/>
        <v>32</v>
      </c>
      <c r="H37" s="245" t="s">
        <v>268</v>
      </c>
      <c r="I37" s="52">
        <v>-91.35916773841383</v>
      </c>
      <c r="J37" s="52">
        <v>63.669064748201436</v>
      </c>
      <c r="K37" s="119">
        <v>-94.72054644237153</v>
      </c>
    </row>
    <row r="38" spans="1:11" ht="87">
      <c r="A38" s="265">
        <f t="shared" si="0"/>
        <v>33</v>
      </c>
      <c r="B38" s="258" t="s">
        <v>269</v>
      </c>
      <c r="C38" s="141" t="s">
        <v>110</v>
      </c>
      <c r="D38" s="142">
        <v>312.9240801517238</v>
      </c>
      <c r="E38" s="142">
        <v>42.5</v>
      </c>
      <c r="F38" s="142">
        <v>189.771284316999</v>
      </c>
      <c r="G38" s="242">
        <f t="shared" si="1"/>
        <v>33</v>
      </c>
      <c r="H38" s="246" t="s">
        <v>269</v>
      </c>
      <c r="I38" s="52">
        <v>50.13007715147761</v>
      </c>
      <c r="J38" s="52">
        <v>-19.29824561403509</v>
      </c>
      <c r="K38" s="119">
        <v>86.03074777465702</v>
      </c>
    </row>
    <row r="39" spans="1:11" ht="67.5" customHeight="1">
      <c r="A39" s="265">
        <f aca="true" t="shared" si="2" ref="A39:A70">A38+1</f>
        <v>34</v>
      </c>
      <c r="B39" s="259" t="s">
        <v>270</v>
      </c>
      <c r="C39" s="141" t="s">
        <v>247</v>
      </c>
      <c r="D39" s="147">
        <v>16.99963532578407</v>
      </c>
      <c r="E39" s="147">
        <v>-75</v>
      </c>
      <c r="F39" s="147">
        <v>367.998541303136</v>
      </c>
      <c r="G39" s="242">
        <f aca="true" t="shared" si="3" ref="G39:G70">G38+1</f>
        <v>34</v>
      </c>
      <c r="H39" s="245" t="s">
        <v>270</v>
      </c>
      <c r="I39" s="129">
        <v>-50.76316996083279</v>
      </c>
      <c r="J39" s="129">
        <v>-50</v>
      </c>
      <c r="K39" s="129">
        <v>-1.5263399216655833</v>
      </c>
    </row>
    <row r="40" spans="1:11" ht="61.5" customHeight="1">
      <c r="A40" s="265">
        <f t="shared" si="2"/>
        <v>35</v>
      </c>
      <c r="B40" s="259" t="s">
        <v>271</v>
      </c>
      <c r="C40" s="141" t="s">
        <v>259</v>
      </c>
      <c r="D40" s="148">
        <v>29.290620297504717</v>
      </c>
      <c r="E40" s="148">
        <v>140.74651708365553</v>
      </c>
      <c r="F40" s="148">
        <v>-46.2959539919</v>
      </c>
      <c r="G40" s="242">
        <f t="shared" si="3"/>
        <v>35</v>
      </c>
      <c r="H40" s="243" t="s">
        <v>271</v>
      </c>
      <c r="I40" s="129">
        <v>5.333932724196752</v>
      </c>
      <c r="J40" s="129">
        <v>-59.96613897175707</v>
      </c>
      <c r="K40" s="130">
        <v>163.1121006537096</v>
      </c>
    </row>
    <row r="41" spans="1:11" ht="42" customHeight="1">
      <c r="A41" s="265">
        <f t="shared" si="2"/>
        <v>36</v>
      </c>
      <c r="B41" s="259" t="s">
        <v>272</v>
      </c>
      <c r="C41" s="141" t="s">
        <v>248</v>
      </c>
      <c r="D41" s="142">
        <v>125.55284955944074</v>
      </c>
      <c r="E41" s="142">
        <v>2.810304449648712</v>
      </c>
      <c r="F41" s="142">
        <v>119.387395812941</v>
      </c>
      <c r="G41" s="242">
        <f t="shared" si="3"/>
        <v>36</v>
      </c>
      <c r="H41" s="243" t="s">
        <v>272</v>
      </c>
      <c r="I41" s="52">
        <v>-30.203879849022993</v>
      </c>
      <c r="J41" s="52">
        <v>-21.64009111617312</v>
      </c>
      <c r="K41" s="52">
        <v>-10.928788528258984</v>
      </c>
    </row>
    <row r="42" spans="1:11" ht="63" customHeight="1">
      <c r="A42" s="265">
        <f t="shared" si="2"/>
        <v>37</v>
      </c>
      <c r="B42" s="259" t="s">
        <v>273</v>
      </c>
      <c r="C42" s="141" t="s">
        <v>111</v>
      </c>
      <c r="D42" s="142">
        <v>9.951585984453903</v>
      </c>
      <c r="E42" s="142">
        <v>-63.63636363636363</v>
      </c>
      <c r="F42" s="142">
        <v>202.366861457248</v>
      </c>
      <c r="G42" s="242">
        <f t="shared" si="3"/>
        <v>37</v>
      </c>
      <c r="H42" s="243" t="s">
        <v>273</v>
      </c>
      <c r="I42" s="52">
        <v>40.573553451922166</v>
      </c>
      <c r="J42" s="52">
        <v>175</v>
      </c>
      <c r="K42" s="119">
        <v>-48.88234419930103</v>
      </c>
    </row>
    <row r="43" spans="1:11" ht="45.75" customHeight="1">
      <c r="A43" s="265">
        <f t="shared" si="2"/>
        <v>38</v>
      </c>
      <c r="B43" s="259" t="s">
        <v>274</v>
      </c>
      <c r="C43" s="141" t="s">
        <v>260</v>
      </c>
      <c r="D43" s="142">
        <v>37.19687711061446</v>
      </c>
      <c r="E43" s="142">
        <v>917.96875</v>
      </c>
      <c r="F43" s="142">
        <v>-86.5224863621192</v>
      </c>
      <c r="G43" s="242">
        <f t="shared" si="3"/>
        <v>38</v>
      </c>
      <c r="H43" s="243" t="s">
        <v>274</v>
      </c>
      <c r="I43" s="52">
        <v>-19.223368122550706</v>
      </c>
      <c r="J43" s="52">
        <v>-36.761320030698386</v>
      </c>
      <c r="K43" s="119">
        <v>27.73295065086945</v>
      </c>
    </row>
    <row r="44" spans="1:11" ht="48" customHeight="1">
      <c r="A44" s="265">
        <f t="shared" si="2"/>
        <v>39</v>
      </c>
      <c r="B44" s="259" t="s">
        <v>275</v>
      </c>
      <c r="C44" s="141" t="s">
        <v>249</v>
      </c>
      <c r="D44" s="142">
        <v>86.71817385432298</v>
      </c>
      <c r="E44" s="142">
        <v>-27.05223880597015</v>
      </c>
      <c r="F44" s="142">
        <v>155.961486408995</v>
      </c>
      <c r="G44" s="242">
        <f t="shared" si="3"/>
        <v>39</v>
      </c>
      <c r="H44" s="243" t="s">
        <v>275</v>
      </c>
      <c r="I44" s="52">
        <v>-13.094704745965165</v>
      </c>
      <c r="J44" s="52">
        <v>-8.695652173913043</v>
      </c>
      <c r="K44" s="52">
        <v>-4.818009959866618</v>
      </c>
    </row>
    <row r="45" spans="1:11" s="145" customFormat="1" ht="50.25" customHeight="1">
      <c r="A45" s="265">
        <f t="shared" si="2"/>
        <v>40</v>
      </c>
      <c r="B45" s="258" t="s">
        <v>276</v>
      </c>
      <c r="C45" s="141" t="s">
        <v>559</v>
      </c>
      <c r="D45" s="142">
        <v>-57.46366187157262</v>
      </c>
      <c r="E45" s="142">
        <v>9.692671394799055</v>
      </c>
      <c r="F45" s="142">
        <v>-61.2222607148173</v>
      </c>
      <c r="G45" s="242">
        <f t="shared" si="3"/>
        <v>40</v>
      </c>
      <c r="H45" s="244" t="s">
        <v>276</v>
      </c>
      <c r="I45" s="52">
        <v>116.85574061186904</v>
      </c>
      <c r="J45" s="52">
        <v>-6.0344827586206895</v>
      </c>
      <c r="K45" s="119">
        <v>130.7822560640074</v>
      </c>
    </row>
    <row r="46" spans="1:11" ht="67.5" customHeight="1">
      <c r="A46" s="265">
        <f t="shared" si="2"/>
        <v>41</v>
      </c>
      <c r="B46" s="258" t="s">
        <v>277</v>
      </c>
      <c r="C46" s="141" t="s">
        <v>250</v>
      </c>
      <c r="D46" s="142">
        <v>6.797388296627808</v>
      </c>
      <c r="E46" s="142">
        <v>35.66433566433567</v>
      </c>
      <c r="F46" s="142">
        <v>-21.2782137813517</v>
      </c>
      <c r="G46" s="242">
        <f t="shared" si="3"/>
        <v>41</v>
      </c>
      <c r="H46" s="244" t="s">
        <v>277</v>
      </c>
      <c r="I46" s="52">
        <v>-22.811020041934984</v>
      </c>
      <c r="J46" s="52">
        <v>-21.477663230240548</v>
      </c>
      <c r="K46" s="52">
        <v>-1.6980605348056064</v>
      </c>
    </row>
    <row r="47" spans="1:11" s="149" customFormat="1" ht="84" customHeight="1">
      <c r="A47" s="266">
        <f t="shared" si="2"/>
        <v>42</v>
      </c>
      <c r="B47" s="260" t="s">
        <v>278</v>
      </c>
      <c r="C47" s="144" t="s">
        <v>250</v>
      </c>
      <c r="D47" s="142">
        <v>-74.47904187387299</v>
      </c>
      <c r="E47" s="142">
        <v>-33.333333333333336</v>
      </c>
      <c r="F47" s="142">
        <v>-61.7185628108095</v>
      </c>
      <c r="G47" s="242">
        <f t="shared" si="3"/>
        <v>42</v>
      </c>
      <c r="H47" s="244" t="s">
        <v>278</v>
      </c>
      <c r="I47" s="52">
        <v>99.24404166882047</v>
      </c>
      <c r="J47" s="52">
        <v>115</v>
      </c>
      <c r="K47" s="52">
        <v>-7.328352712176538</v>
      </c>
    </row>
    <row r="48" spans="1:11" ht="85.5" customHeight="1">
      <c r="A48" s="267">
        <f t="shared" si="2"/>
        <v>43</v>
      </c>
      <c r="B48" s="268" t="s">
        <v>279</v>
      </c>
      <c r="C48" s="143" t="s">
        <v>537</v>
      </c>
      <c r="D48" s="142">
        <v>-1.6370537846200548</v>
      </c>
      <c r="E48" s="142">
        <v>34.8</v>
      </c>
      <c r="F48" s="142">
        <v>-27.0304553298368</v>
      </c>
      <c r="G48" s="242">
        <f t="shared" si="3"/>
        <v>43</v>
      </c>
      <c r="H48" s="243" t="s">
        <v>279</v>
      </c>
      <c r="I48" s="52">
        <v>3.3726805796629855</v>
      </c>
      <c r="J48" s="52">
        <v>-92.87833827893175</v>
      </c>
      <c r="K48" s="119">
        <v>1351.5247231394346</v>
      </c>
    </row>
    <row r="49" spans="1:11" ht="47.25" customHeight="1">
      <c r="A49" s="265">
        <f>A48+1</f>
        <v>44</v>
      </c>
      <c r="B49" s="259" t="s">
        <v>280</v>
      </c>
      <c r="C49" s="141" t="s">
        <v>112</v>
      </c>
      <c r="D49" s="142">
        <v>9.320454334608334</v>
      </c>
      <c r="E49" s="142">
        <v>-35.483870967741936</v>
      </c>
      <c r="F49" s="142">
        <v>69.4467042186429</v>
      </c>
      <c r="G49" s="242">
        <f>G48+1</f>
        <v>44</v>
      </c>
      <c r="H49" s="243" t="s">
        <v>280</v>
      </c>
      <c r="I49" s="129">
        <v>-1.5174103811298294</v>
      </c>
      <c r="J49" s="129">
        <v>70</v>
      </c>
      <c r="K49" s="130">
        <v>-42.069064930076365</v>
      </c>
    </row>
    <row r="50" spans="1:11" ht="49.5" customHeight="1">
      <c r="A50" s="265">
        <f t="shared" si="2"/>
        <v>45</v>
      </c>
      <c r="B50" s="259" t="s">
        <v>281</v>
      </c>
      <c r="C50" s="141" t="s">
        <v>113</v>
      </c>
      <c r="D50" s="142">
        <v>2.2755285783565147</v>
      </c>
      <c r="E50" s="142">
        <v>25.555555555555557</v>
      </c>
      <c r="F50" s="142">
        <v>-18.5416144066187</v>
      </c>
      <c r="G50" s="242">
        <f t="shared" si="3"/>
        <v>45</v>
      </c>
      <c r="H50" s="243" t="s">
        <v>281</v>
      </c>
      <c r="I50" s="129">
        <v>65.99590492669296</v>
      </c>
      <c r="J50" s="129">
        <v>-11.061946902654867</v>
      </c>
      <c r="K50" s="130">
        <v>86.64216175837117</v>
      </c>
    </row>
    <row r="51" spans="1:11" ht="63" customHeight="1">
      <c r="A51" s="265">
        <f t="shared" si="2"/>
        <v>46</v>
      </c>
      <c r="B51" s="259" t="s">
        <v>282</v>
      </c>
      <c r="C51" s="141" t="s">
        <v>115</v>
      </c>
      <c r="D51" s="142">
        <v>-68.17728659910067</v>
      </c>
      <c r="E51" s="142">
        <v>-62.5</v>
      </c>
      <c r="F51" s="142">
        <v>-15.1394309309351</v>
      </c>
      <c r="G51" s="242">
        <f t="shared" si="3"/>
        <v>46</v>
      </c>
      <c r="H51" s="243" t="s">
        <v>282</v>
      </c>
      <c r="I51" s="52">
        <v>142.98940732085194</v>
      </c>
      <c r="J51" s="52">
        <v>66.66666666666667</v>
      </c>
      <c r="K51" s="119">
        <v>45.793644392511155</v>
      </c>
    </row>
    <row r="52" spans="1:11" ht="67.5" customHeight="1">
      <c r="A52" s="265">
        <f t="shared" si="2"/>
        <v>47</v>
      </c>
      <c r="B52" s="258" t="s">
        <v>283</v>
      </c>
      <c r="C52" s="146" t="s">
        <v>114</v>
      </c>
      <c r="D52" s="142">
        <v>-56.177642272327006</v>
      </c>
      <c r="E52" s="142">
        <v>-18.51851851851852</v>
      </c>
      <c r="F52" s="142">
        <v>-46.2180155160377</v>
      </c>
      <c r="G52" s="242">
        <f t="shared" si="3"/>
        <v>47</v>
      </c>
      <c r="H52" s="244" t="s">
        <v>283</v>
      </c>
      <c r="I52" s="52">
        <v>27.55788732905964</v>
      </c>
      <c r="J52" s="52">
        <v>-27.272727272727273</v>
      </c>
      <c r="K52" s="119">
        <v>75.392095077457</v>
      </c>
    </row>
    <row r="53" spans="1:11" ht="130.5">
      <c r="A53" s="265">
        <f t="shared" si="2"/>
        <v>48</v>
      </c>
      <c r="B53" s="259" t="s">
        <v>284</v>
      </c>
      <c r="C53" s="141" t="s">
        <v>251</v>
      </c>
      <c r="D53" s="142">
        <v>32.962370921408</v>
      </c>
      <c r="E53" s="142" t="e">
        <v>#DIV/0!</v>
      </c>
      <c r="F53" s="142" t="e">
        <v>#DIV/0!</v>
      </c>
      <c r="G53" s="242">
        <f t="shared" si="3"/>
        <v>48</v>
      </c>
      <c r="H53" s="243" t="s">
        <v>284</v>
      </c>
      <c r="I53" s="52">
        <v>-14.641715022903218</v>
      </c>
      <c r="J53" s="52" t="e">
        <v>#DIV/0!</v>
      </c>
      <c r="K53" s="52" t="e">
        <v>#DIV/0!</v>
      </c>
    </row>
    <row r="54" spans="1:11" ht="47.25" customHeight="1">
      <c r="A54" s="265">
        <f t="shared" si="2"/>
        <v>49</v>
      </c>
      <c r="B54" s="259" t="s">
        <v>285</v>
      </c>
      <c r="C54" s="141" t="s">
        <v>121</v>
      </c>
      <c r="D54" s="142">
        <v>11.883805537146372</v>
      </c>
      <c r="E54" s="142">
        <v>109.09122542481006</v>
      </c>
      <c r="F54" s="142">
        <v>-46.4904348282276</v>
      </c>
      <c r="G54" s="242">
        <f t="shared" si="3"/>
        <v>49</v>
      </c>
      <c r="H54" s="245" t="s">
        <v>285</v>
      </c>
      <c r="I54" s="52">
        <v>9.153733084156956</v>
      </c>
      <c r="J54" s="52">
        <v>-15.163534293385403</v>
      </c>
      <c r="K54" s="119">
        <v>28.66369688435332</v>
      </c>
    </row>
    <row r="55" spans="1:11" ht="64.5" customHeight="1">
      <c r="A55" s="265">
        <f t="shared" si="2"/>
        <v>50</v>
      </c>
      <c r="B55" s="259" t="s">
        <v>286</v>
      </c>
      <c r="C55" s="146" t="s">
        <v>122</v>
      </c>
      <c r="D55" s="142">
        <v>22.90548228500267</v>
      </c>
      <c r="E55" s="142">
        <v>-12.5</v>
      </c>
      <c r="F55" s="142">
        <v>40.4634083257173</v>
      </c>
      <c r="G55" s="242">
        <f t="shared" si="3"/>
        <v>50</v>
      </c>
      <c r="H55" s="245" t="s">
        <v>286</v>
      </c>
      <c r="I55" s="52">
        <v>43.711428560196</v>
      </c>
      <c r="J55" s="52">
        <v>-14.285714285714286</v>
      </c>
      <c r="K55" s="119">
        <v>67.66333332022866</v>
      </c>
    </row>
    <row r="56" spans="1:11" ht="45" customHeight="1">
      <c r="A56" s="265">
        <f t="shared" si="2"/>
        <v>51</v>
      </c>
      <c r="B56" s="259" t="s">
        <v>287</v>
      </c>
      <c r="C56" s="146" t="s">
        <v>123</v>
      </c>
      <c r="D56" s="142">
        <v>72.75095674580913</v>
      </c>
      <c r="E56" s="142">
        <v>71.55679356236459</v>
      </c>
      <c r="F56" s="142">
        <v>0.696074552716818</v>
      </c>
      <c r="G56" s="242">
        <f t="shared" si="3"/>
        <v>51</v>
      </c>
      <c r="H56" s="245" t="s">
        <v>287</v>
      </c>
      <c r="I56" s="52">
        <v>-5.831060798864618</v>
      </c>
      <c r="J56" s="52">
        <v>-26.988995128991522</v>
      </c>
      <c r="K56" s="119">
        <v>28.979103037285242</v>
      </c>
    </row>
    <row r="57" spans="1:11" ht="44.25" customHeight="1">
      <c r="A57" s="265">
        <f t="shared" si="2"/>
        <v>52</v>
      </c>
      <c r="B57" s="259" t="s">
        <v>288</v>
      </c>
      <c r="C57" s="146" t="s">
        <v>124</v>
      </c>
      <c r="D57" s="142">
        <v>65.81292834936606</v>
      </c>
      <c r="E57" s="142">
        <v>458.2443653618031</v>
      </c>
      <c r="F57" s="142">
        <v>-70.2974291120876</v>
      </c>
      <c r="G57" s="242">
        <f t="shared" si="3"/>
        <v>52</v>
      </c>
      <c r="H57" s="245" t="s">
        <v>288</v>
      </c>
      <c r="I57" s="52">
        <v>-13.556872838011726</v>
      </c>
      <c r="J57" s="52">
        <v>-45.792605184870375</v>
      </c>
      <c r="K57" s="119">
        <v>59.467407457591854</v>
      </c>
    </row>
    <row r="58" spans="1:11" ht="45.75" customHeight="1">
      <c r="A58" s="265">
        <f t="shared" si="2"/>
        <v>53</v>
      </c>
      <c r="B58" s="258" t="s">
        <v>289</v>
      </c>
      <c r="C58" s="141" t="s">
        <v>252</v>
      </c>
      <c r="D58" s="142">
        <v>22.183243305896898</v>
      </c>
      <c r="E58" s="142">
        <v>-0.9775605421017551</v>
      </c>
      <c r="F58" s="142">
        <v>23.3894498810505</v>
      </c>
      <c r="G58" s="242">
        <f t="shared" si="3"/>
        <v>53</v>
      </c>
      <c r="H58" s="246" t="s">
        <v>289</v>
      </c>
      <c r="I58" s="52">
        <v>4.450714940489283</v>
      </c>
      <c r="J58" s="52">
        <v>16.004786478199087</v>
      </c>
      <c r="K58" s="52">
        <v>-9.959995521289269</v>
      </c>
    </row>
    <row r="59" spans="1:11" s="149" customFormat="1" ht="64.5" customHeight="1">
      <c r="A59" s="266">
        <f t="shared" si="2"/>
        <v>54</v>
      </c>
      <c r="B59" s="260" t="s">
        <v>290</v>
      </c>
      <c r="C59" s="144" t="s">
        <v>253</v>
      </c>
      <c r="D59" s="142">
        <v>-2.121096816736264</v>
      </c>
      <c r="E59" s="142">
        <v>-1.2674395755551189</v>
      </c>
      <c r="F59" s="142">
        <v>-0.864615723031311</v>
      </c>
      <c r="G59" s="242">
        <f t="shared" si="3"/>
        <v>54</v>
      </c>
      <c r="H59" s="246" t="s">
        <v>290</v>
      </c>
      <c r="I59" s="129">
        <v>10.480716303461856</v>
      </c>
      <c r="J59" s="129">
        <v>4.428301323514778</v>
      </c>
      <c r="K59" s="129">
        <v>5.795761209594833</v>
      </c>
    </row>
    <row r="60" spans="1:11" ht="65.25" customHeight="1">
      <c r="A60" s="267">
        <f t="shared" si="2"/>
        <v>55</v>
      </c>
      <c r="B60" s="270" t="s">
        <v>291</v>
      </c>
      <c r="C60" s="143" t="s">
        <v>125</v>
      </c>
      <c r="D60" s="142">
        <v>91.62997716767377</v>
      </c>
      <c r="E60" s="142">
        <v>-66.66666666666667</v>
      </c>
      <c r="F60" s="142">
        <v>474.889931503021</v>
      </c>
      <c r="G60" s="242">
        <f t="shared" si="3"/>
        <v>55</v>
      </c>
      <c r="H60" s="246" t="s">
        <v>291</v>
      </c>
      <c r="I60" s="129">
        <v>-22.058070164959883</v>
      </c>
      <c r="J60" s="129">
        <v>58.333333333333336</v>
      </c>
      <c r="K60" s="130">
        <v>-50.773517998922024</v>
      </c>
    </row>
    <row r="61" spans="1:11" ht="66" customHeight="1">
      <c r="A61" s="265">
        <f t="shared" si="2"/>
        <v>56</v>
      </c>
      <c r="B61" s="259" t="s">
        <v>292</v>
      </c>
      <c r="C61" s="141" t="s">
        <v>126</v>
      </c>
      <c r="D61" s="142">
        <v>-9.351118374249033</v>
      </c>
      <c r="E61" s="142">
        <v>-42.52873563218391</v>
      </c>
      <c r="F61" s="142">
        <v>57.7290540288067</v>
      </c>
      <c r="G61" s="242">
        <f t="shared" si="3"/>
        <v>56</v>
      </c>
      <c r="H61" s="245" t="s">
        <v>292</v>
      </c>
      <c r="I61" s="52">
        <v>15.301887080756606</v>
      </c>
      <c r="J61" s="52">
        <v>-52</v>
      </c>
      <c r="K61" s="119">
        <v>140.21226475157627</v>
      </c>
    </row>
    <row r="62" spans="1:11" ht="45" customHeight="1">
      <c r="A62" s="265">
        <f t="shared" si="2"/>
        <v>57</v>
      </c>
      <c r="B62" s="259" t="s">
        <v>293</v>
      </c>
      <c r="C62" s="141" t="s">
        <v>127</v>
      </c>
      <c r="D62" s="142">
        <v>39.03258317841044</v>
      </c>
      <c r="E62" s="142">
        <v>203.96825396825398</v>
      </c>
      <c r="F62" s="142">
        <v>-54.2608211997919</v>
      </c>
      <c r="G62" s="242">
        <f t="shared" si="3"/>
        <v>57</v>
      </c>
      <c r="H62" s="245" t="s">
        <v>293</v>
      </c>
      <c r="I62" s="52">
        <v>-14.597132684023723</v>
      </c>
      <c r="J62" s="52">
        <v>-80.67885117493472</v>
      </c>
      <c r="K62" s="119">
        <v>342.01754300025556</v>
      </c>
    </row>
    <row r="63" spans="1:11" ht="49.5" customHeight="1">
      <c r="A63" s="265">
        <f t="shared" si="2"/>
        <v>58</v>
      </c>
      <c r="B63" s="259" t="s">
        <v>294</v>
      </c>
      <c r="C63" s="141" t="s">
        <v>128</v>
      </c>
      <c r="D63" s="142">
        <v>-28.994822907356387</v>
      </c>
      <c r="E63" s="142">
        <v>-4.396632366697848</v>
      </c>
      <c r="F63" s="142">
        <v>-25.7294184813738</v>
      </c>
      <c r="G63" s="242">
        <f t="shared" si="3"/>
        <v>58</v>
      </c>
      <c r="H63" s="245" t="s">
        <v>294</v>
      </c>
      <c r="I63" s="52">
        <v>42.566977378440264</v>
      </c>
      <c r="J63" s="52">
        <v>-2.0547945205479454</v>
      </c>
      <c r="K63" s="119">
        <v>45.55789298777817</v>
      </c>
    </row>
    <row r="64" spans="1:11" ht="63.75" customHeight="1">
      <c r="A64" s="265">
        <f t="shared" si="2"/>
        <v>59</v>
      </c>
      <c r="B64" s="259" t="s">
        <v>295</v>
      </c>
      <c r="C64" s="141" t="s">
        <v>129</v>
      </c>
      <c r="D64" s="142">
        <v>16.53629700621446</v>
      </c>
      <c r="E64" s="142">
        <v>-43.90243902439025</v>
      </c>
      <c r="F64" s="142">
        <v>107.738616402382</v>
      </c>
      <c r="G64" s="242">
        <f t="shared" si="3"/>
        <v>59</v>
      </c>
      <c r="H64" s="245" t="s">
        <v>295</v>
      </c>
      <c r="I64" s="52">
        <v>-2.5093159664938662</v>
      </c>
      <c r="J64" s="52">
        <v>-91.84782608695652</v>
      </c>
      <c r="K64" s="119">
        <v>1095.885724144342</v>
      </c>
    </row>
    <row r="65" spans="1:11" s="145" customFormat="1" ht="45" customHeight="1">
      <c r="A65" s="265">
        <f t="shared" si="2"/>
        <v>60</v>
      </c>
      <c r="B65" s="258" t="s">
        <v>296</v>
      </c>
      <c r="C65" s="141" t="s">
        <v>130</v>
      </c>
      <c r="D65" s="142">
        <v>-1.0760280980593828</v>
      </c>
      <c r="E65" s="142">
        <v>-17.901234567901234</v>
      </c>
      <c r="F65" s="142">
        <v>20.4938605121382</v>
      </c>
      <c r="G65" s="242">
        <f t="shared" si="3"/>
        <v>60</v>
      </c>
      <c r="H65" s="246" t="s">
        <v>296</v>
      </c>
      <c r="I65" s="52">
        <v>38.50368770247981</v>
      </c>
      <c r="J65" s="52">
        <v>-8.270676691729323</v>
      </c>
      <c r="K65" s="119">
        <v>50.99172511827716</v>
      </c>
    </row>
    <row r="66" spans="1:11" ht="67.5" customHeight="1">
      <c r="A66" s="265">
        <f t="shared" si="2"/>
        <v>61</v>
      </c>
      <c r="B66" s="259" t="s">
        <v>297</v>
      </c>
      <c r="C66" s="141" t="s">
        <v>131</v>
      </c>
      <c r="D66" s="142">
        <v>2851.600490154532</v>
      </c>
      <c r="E66" s="142" t="e">
        <v>#DIV/0!</v>
      </c>
      <c r="F66" s="142" t="e">
        <v>#DIV/0!</v>
      </c>
      <c r="G66" s="242">
        <f t="shared" si="3"/>
        <v>61</v>
      </c>
      <c r="H66" s="245" t="s">
        <v>297</v>
      </c>
      <c r="I66" s="52">
        <v>40.511760711066394</v>
      </c>
      <c r="J66" s="52">
        <v>0</v>
      </c>
      <c r="K66" s="119">
        <v>40.511760711066394</v>
      </c>
    </row>
    <row r="67" spans="1:11" ht="48" customHeight="1">
      <c r="A67" s="265">
        <f t="shared" si="2"/>
        <v>62</v>
      </c>
      <c r="B67" s="259" t="s">
        <v>298</v>
      </c>
      <c r="C67" s="141" t="s">
        <v>254</v>
      </c>
      <c r="D67" s="142">
        <v>9.839922883852935</v>
      </c>
      <c r="E67" s="142">
        <v>42.30106786083362</v>
      </c>
      <c r="F67" s="142">
        <v>-22.8115961917635</v>
      </c>
      <c r="G67" s="242">
        <f t="shared" si="3"/>
        <v>62</v>
      </c>
      <c r="H67" s="243" t="s">
        <v>298</v>
      </c>
      <c r="I67" s="52">
        <v>9.12584261523081</v>
      </c>
      <c r="J67" s="52">
        <v>5.4224158799322195</v>
      </c>
      <c r="K67" s="52">
        <v>3.5129404921971172</v>
      </c>
    </row>
    <row r="68" spans="1:11" ht="65.25" customHeight="1">
      <c r="A68" s="265">
        <f t="shared" si="2"/>
        <v>63</v>
      </c>
      <c r="B68" s="259" t="s">
        <v>299</v>
      </c>
      <c r="C68" s="141" t="s">
        <v>137</v>
      </c>
      <c r="D68" s="142">
        <v>31.864917943287008</v>
      </c>
      <c r="E68" s="142">
        <v>0</v>
      </c>
      <c r="F68" s="142">
        <v>31.864917943287</v>
      </c>
      <c r="G68" s="242">
        <f t="shared" si="3"/>
        <v>63</v>
      </c>
      <c r="H68" s="243" t="s">
        <v>299</v>
      </c>
      <c r="I68" s="52">
        <v>4.736858459431638</v>
      </c>
      <c r="J68" s="52">
        <v>66.66666666666667</v>
      </c>
      <c r="K68" s="119">
        <v>-37.15788492434102</v>
      </c>
    </row>
    <row r="69" spans="1:11" ht="47.25" customHeight="1">
      <c r="A69" s="265">
        <f t="shared" si="2"/>
        <v>64</v>
      </c>
      <c r="B69" s="259" t="s">
        <v>300</v>
      </c>
      <c r="C69" s="141" t="s">
        <v>445</v>
      </c>
      <c r="D69" s="142">
        <v>27.57475714947232</v>
      </c>
      <c r="E69" s="142">
        <v>35.8654367878459</v>
      </c>
      <c r="F69" s="142">
        <v>-6.10212562840356</v>
      </c>
      <c r="G69" s="242">
        <f t="shared" si="3"/>
        <v>64</v>
      </c>
      <c r="H69" s="243" t="s">
        <v>300</v>
      </c>
      <c r="I69" s="129">
        <v>-4.218536994094197</v>
      </c>
      <c r="J69" s="129">
        <v>-4.592651757188499</v>
      </c>
      <c r="K69" s="129">
        <v>0.39212363616078255</v>
      </c>
    </row>
    <row r="70" spans="1:11" ht="45.75" customHeight="1">
      <c r="A70" s="265">
        <f t="shared" si="2"/>
        <v>65</v>
      </c>
      <c r="B70" s="259" t="s">
        <v>301</v>
      </c>
      <c r="C70" s="141" t="s">
        <v>446</v>
      </c>
      <c r="D70" s="142">
        <v>-6.5551115723816915</v>
      </c>
      <c r="E70" s="142">
        <v>2.2222222222222223</v>
      </c>
      <c r="F70" s="142">
        <v>-8.58652219037341</v>
      </c>
      <c r="G70" s="242">
        <f t="shared" si="3"/>
        <v>65</v>
      </c>
      <c r="H70" s="243" t="s">
        <v>301</v>
      </c>
      <c r="I70" s="129">
        <v>-27.936238231300532</v>
      </c>
      <c r="J70" s="129">
        <v>-28.26086956521739</v>
      </c>
      <c r="K70" s="129">
        <v>0.4525164048538081</v>
      </c>
    </row>
    <row r="71" spans="1:11" ht="45" customHeight="1">
      <c r="A71" s="266">
        <f aca="true" t="shared" si="4" ref="A71:A106">A70+1</f>
        <v>66</v>
      </c>
      <c r="B71" s="260" t="s">
        <v>302</v>
      </c>
      <c r="C71" s="144" t="s">
        <v>447</v>
      </c>
      <c r="D71" s="142">
        <v>48.44150139297285</v>
      </c>
      <c r="E71" s="142">
        <v>10.1010101010101</v>
      </c>
      <c r="F71" s="142">
        <v>34.8230150266451</v>
      </c>
      <c r="G71" s="242">
        <f aca="true" t="shared" si="5" ref="G71:G106">G70+1</f>
        <v>66</v>
      </c>
      <c r="H71" s="244" t="s">
        <v>302</v>
      </c>
      <c r="I71" s="52">
        <v>5.800546008119834</v>
      </c>
      <c r="J71" s="52">
        <v>5.963302752293578</v>
      </c>
      <c r="K71" s="52">
        <v>-0.15359727372242196</v>
      </c>
    </row>
    <row r="72" spans="1:11" s="149" customFormat="1" ht="67.5" customHeight="1">
      <c r="A72" s="267">
        <f t="shared" si="4"/>
        <v>67</v>
      </c>
      <c r="B72" s="270" t="s">
        <v>303</v>
      </c>
      <c r="C72" s="143" t="s">
        <v>448</v>
      </c>
      <c r="D72" s="142">
        <v>37.49113519977039</v>
      </c>
      <c r="E72" s="142">
        <v>-1.9347037484885128</v>
      </c>
      <c r="F72" s="142">
        <v>40.2036606784342</v>
      </c>
      <c r="G72" s="242">
        <f t="shared" si="5"/>
        <v>67</v>
      </c>
      <c r="H72" s="244" t="s">
        <v>303</v>
      </c>
      <c r="I72" s="52">
        <v>12.604160469366459</v>
      </c>
      <c r="J72" s="52">
        <v>11.344019728729963</v>
      </c>
      <c r="K72" s="52">
        <v>1.1317543085893615</v>
      </c>
    </row>
    <row r="73" spans="1:11" ht="67.5" customHeight="1">
      <c r="A73" s="265">
        <f t="shared" si="4"/>
        <v>68</v>
      </c>
      <c r="B73" s="258" t="s">
        <v>304</v>
      </c>
      <c r="C73" s="141" t="s">
        <v>449</v>
      </c>
      <c r="D73" s="142">
        <v>75.24305202891455</v>
      </c>
      <c r="E73" s="142">
        <v>-38.46153846153846</v>
      </c>
      <c r="F73" s="142">
        <v>184.769959546986</v>
      </c>
      <c r="G73" s="242">
        <f t="shared" si="5"/>
        <v>68</v>
      </c>
      <c r="H73" s="244" t="s">
        <v>304</v>
      </c>
      <c r="I73" s="52">
        <v>0.07017207179733881</v>
      </c>
      <c r="J73" s="52">
        <v>-12.5</v>
      </c>
      <c r="K73" s="52">
        <v>14.365910939196954</v>
      </c>
    </row>
    <row r="74" spans="1:11" ht="67.5" customHeight="1">
      <c r="A74" s="265">
        <f t="shared" si="4"/>
        <v>69</v>
      </c>
      <c r="B74" s="259" t="s">
        <v>305</v>
      </c>
      <c r="C74" s="141" t="s">
        <v>450</v>
      </c>
      <c r="D74" s="142">
        <v>94.77032090550613</v>
      </c>
      <c r="E74" s="142">
        <v>-21.428571428571427</v>
      </c>
      <c r="F74" s="142">
        <v>147.889499334281</v>
      </c>
      <c r="G74" s="242">
        <f t="shared" si="5"/>
        <v>69</v>
      </c>
      <c r="H74" s="243" t="s">
        <v>305</v>
      </c>
      <c r="I74" s="52">
        <v>9.212284401501014</v>
      </c>
      <c r="J74" s="52">
        <v>9.090909090909092</v>
      </c>
      <c r="K74" s="52">
        <v>0.11126070137593469</v>
      </c>
    </row>
    <row r="75" spans="1:11" ht="45.75" customHeight="1">
      <c r="A75" s="265">
        <f t="shared" si="4"/>
        <v>70</v>
      </c>
      <c r="B75" s="259" t="s">
        <v>306</v>
      </c>
      <c r="C75" s="146" t="s">
        <v>138</v>
      </c>
      <c r="D75" s="142">
        <v>188.33399156945066</v>
      </c>
      <c r="E75" s="142">
        <v>9.375</v>
      </c>
      <c r="F75" s="142">
        <v>163.619649434926</v>
      </c>
      <c r="G75" s="242">
        <f t="shared" si="5"/>
        <v>70</v>
      </c>
      <c r="H75" s="243" t="s">
        <v>306</v>
      </c>
      <c r="I75" s="52">
        <v>-66.73876508763986</v>
      </c>
      <c r="J75" s="52">
        <v>-77.14285714285714</v>
      </c>
      <c r="K75" s="119">
        <v>45.51790274157559</v>
      </c>
    </row>
    <row r="76" spans="1:11" ht="42" customHeight="1">
      <c r="A76" s="265">
        <f t="shared" si="4"/>
        <v>71</v>
      </c>
      <c r="B76" s="259" t="s">
        <v>307</v>
      </c>
      <c r="C76" s="146" t="s">
        <v>451</v>
      </c>
      <c r="D76" s="142">
        <v>9.05536290886218</v>
      </c>
      <c r="E76" s="142">
        <v>-6.666666666666667</v>
      </c>
      <c r="F76" s="142">
        <v>16.8450316880666</v>
      </c>
      <c r="G76" s="242">
        <f t="shared" si="5"/>
        <v>71</v>
      </c>
      <c r="H76" s="243" t="s">
        <v>307</v>
      </c>
      <c r="I76" s="52">
        <v>3.6690269283698833</v>
      </c>
      <c r="J76" s="52">
        <v>3.4161490683229814</v>
      </c>
      <c r="K76" s="52">
        <v>0.244524537342651</v>
      </c>
    </row>
    <row r="77" spans="1:11" ht="45" customHeight="1">
      <c r="A77" s="265">
        <f t="shared" si="4"/>
        <v>72</v>
      </c>
      <c r="B77" s="259" t="s">
        <v>308</v>
      </c>
      <c r="C77" s="141" t="s">
        <v>139</v>
      </c>
      <c r="D77" s="142">
        <v>94.94497526679892</v>
      </c>
      <c r="E77" s="142">
        <v>166.66666666666666</v>
      </c>
      <c r="F77" s="142">
        <v>-26.8956342749504</v>
      </c>
      <c r="G77" s="242">
        <f t="shared" si="5"/>
        <v>72</v>
      </c>
      <c r="H77" s="243" t="s">
        <v>308</v>
      </c>
      <c r="I77" s="52">
        <v>-0.4854174458225799</v>
      </c>
      <c r="J77" s="52">
        <v>25</v>
      </c>
      <c r="K77" s="119">
        <v>-20.388333956658066</v>
      </c>
    </row>
    <row r="78" spans="1:11" ht="45" customHeight="1">
      <c r="A78" s="265">
        <f t="shared" si="4"/>
        <v>73</v>
      </c>
      <c r="B78" s="258" t="s">
        <v>309</v>
      </c>
      <c r="C78" s="146" t="s">
        <v>452</v>
      </c>
      <c r="D78" s="142">
        <v>20.531817821380802</v>
      </c>
      <c r="E78" s="142">
        <v>-18.181818181818183</v>
      </c>
      <c r="F78" s="142">
        <v>47.3166662261321</v>
      </c>
      <c r="G78" s="242">
        <f t="shared" si="5"/>
        <v>73</v>
      </c>
      <c r="H78" s="244" t="s">
        <v>309</v>
      </c>
      <c r="I78" s="129">
        <v>16.039654554034367</v>
      </c>
      <c r="J78" s="129">
        <v>11.11111111111111</v>
      </c>
      <c r="K78" s="129">
        <v>4.435689098630939</v>
      </c>
    </row>
    <row r="79" spans="1:11" ht="67.5" customHeight="1">
      <c r="A79" s="265">
        <f t="shared" si="4"/>
        <v>74</v>
      </c>
      <c r="B79" s="259" t="s">
        <v>310</v>
      </c>
      <c r="C79" s="141" t="s">
        <v>140</v>
      </c>
      <c r="D79" s="142">
        <v>-1.6528492369590075</v>
      </c>
      <c r="E79" s="142">
        <v>0</v>
      </c>
      <c r="F79" s="142">
        <v>-1.65284923695901</v>
      </c>
      <c r="G79" s="242">
        <f t="shared" si="5"/>
        <v>74</v>
      </c>
      <c r="H79" s="243" t="s">
        <v>310</v>
      </c>
      <c r="I79" s="129">
        <v>-30.214257054948437</v>
      </c>
      <c r="J79" s="129">
        <v>0</v>
      </c>
      <c r="K79" s="130">
        <v>-30.214257054948437</v>
      </c>
    </row>
    <row r="80" spans="1:11" ht="96" customHeight="1">
      <c r="A80" s="265">
        <f t="shared" si="4"/>
        <v>75</v>
      </c>
      <c r="B80" s="259" t="s">
        <v>311</v>
      </c>
      <c r="C80" s="146" t="s">
        <v>566</v>
      </c>
      <c r="D80" s="142">
        <v>20.001589181208953</v>
      </c>
      <c r="E80" s="142">
        <v>-23.708421797593772</v>
      </c>
      <c r="F80" s="142">
        <v>57.2933631846459</v>
      </c>
      <c r="G80" s="242">
        <f t="shared" si="5"/>
        <v>75</v>
      </c>
      <c r="H80" s="241" t="s">
        <v>311</v>
      </c>
      <c r="I80" s="52">
        <v>24.36041796197243</v>
      </c>
      <c r="J80" s="52">
        <v>-15.769944341372913</v>
      </c>
      <c r="K80" s="52">
        <v>47.64375612665889</v>
      </c>
    </row>
    <row r="81" spans="1:11" ht="45" customHeight="1">
      <c r="A81" s="265">
        <f t="shared" si="4"/>
        <v>76</v>
      </c>
      <c r="B81" s="259" t="s">
        <v>312</v>
      </c>
      <c r="C81" s="141" t="s">
        <v>567</v>
      </c>
      <c r="D81" s="142" t="e">
        <v>#DIV/0!</v>
      </c>
      <c r="E81" s="142" t="e">
        <v>#DIV/0!</v>
      </c>
      <c r="F81" s="142" t="e">
        <v>#DIV/0!</v>
      </c>
      <c r="G81" s="242">
        <f t="shared" si="5"/>
        <v>76</v>
      </c>
      <c r="H81" s="241" t="s">
        <v>312</v>
      </c>
      <c r="I81" s="52">
        <v>-62.913413690883104</v>
      </c>
      <c r="J81" s="52">
        <v>-40</v>
      </c>
      <c r="K81" s="119">
        <v>-38.18902281813851</v>
      </c>
    </row>
    <row r="82" spans="1:11" ht="92.25" customHeight="1">
      <c r="A82" s="266">
        <f t="shared" si="4"/>
        <v>77</v>
      </c>
      <c r="B82" s="269" t="s">
        <v>313</v>
      </c>
      <c r="C82" s="151" t="s">
        <v>568</v>
      </c>
      <c r="D82" s="142">
        <v>-44.566383523952574</v>
      </c>
      <c r="E82" s="142">
        <v>-15.18350930115636</v>
      </c>
      <c r="F82" s="142">
        <v>-34.6428789740022</v>
      </c>
      <c r="G82" s="242">
        <f t="shared" si="5"/>
        <v>77</v>
      </c>
      <c r="H82" s="241" t="s">
        <v>313</v>
      </c>
      <c r="I82" s="52">
        <v>48.12502294739667</v>
      </c>
      <c r="J82" s="52">
        <v>21.280379371665678</v>
      </c>
      <c r="K82" s="119">
        <v>22.134366428278692</v>
      </c>
    </row>
    <row r="83" spans="1:11" ht="109.5" customHeight="1">
      <c r="A83" s="267">
        <f t="shared" si="4"/>
        <v>78</v>
      </c>
      <c r="B83" s="268" t="s">
        <v>314</v>
      </c>
      <c r="C83" s="143" t="s">
        <v>569</v>
      </c>
      <c r="D83" s="142">
        <v>-29.99196237904312</v>
      </c>
      <c r="E83" s="142">
        <v>18.06451612903226</v>
      </c>
      <c r="F83" s="142">
        <v>-40.7035746926322</v>
      </c>
      <c r="G83" s="242">
        <f t="shared" si="5"/>
        <v>78</v>
      </c>
      <c r="H83" s="241" t="s">
        <v>314</v>
      </c>
      <c r="I83" s="52">
        <v>-43.23270410155388</v>
      </c>
      <c r="J83" s="52">
        <v>-24.043715846994534</v>
      </c>
      <c r="K83" s="119">
        <v>-25.263200363916255</v>
      </c>
    </row>
    <row r="84" spans="1:11" ht="47.25" customHeight="1">
      <c r="A84" s="265">
        <f t="shared" si="4"/>
        <v>79</v>
      </c>
      <c r="B84" s="258" t="s">
        <v>315</v>
      </c>
      <c r="C84" s="146" t="s">
        <v>453</v>
      </c>
      <c r="D84" s="142">
        <v>109.70994381864806</v>
      </c>
      <c r="E84" s="142">
        <v>-1.0869565217391304</v>
      </c>
      <c r="F84" s="142">
        <v>112.014448695776</v>
      </c>
      <c r="G84" s="242">
        <f t="shared" si="5"/>
        <v>79</v>
      </c>
      <c r="H84" s="247" t="s">
        <v>315</v>
      </c>
      <c r="I84" s="52">
        <v>-5.274169696325681</v>
      </c>
      <c r="J84" s="52">
        <v>-1.098901098901099</v>
      </c>
      <c r="K84" s="52">
        <v>-4.221660470729295</v>
      </c>
    </row>
    <row r="85" spans="1:11" ht="112.5" customHeight="1">
      <c r="A85" s="265">
        <f t="shared" si="4"/>
        <v>80</v>
      </c>
      <c r="B85" s="258" t="s">
        <v>316</v>
      </c>
      <c r="C85" s="146" t="s">
        <v>236</v>
      </c>
      <c r="D85" s="142">
        <v>81.88983546735263</v>
      </c>
      <c r="E85" s="142">
        <v>-4.285714285714286</v>
      </c>
      <c r="F85" s="142">
        <v>90.0341564584281</v>
      </c>
      <c r="G85" s="242">
        <f t="shared" si="5"/>
        <v>80</v>
      </c>
      <c r="H85" s="247" t="s">
        <v>316</v>
      </c>
      <c r="I85" s="52">
        <v>-32.04221180061486</v>
      </c>
      <c r="J85" s="52">
        <v>-2.985074626865672</v>
      </c>
      <c r="K85" s="119">
        <v>-29.951202932941467</v>
      </c>
    </row>
    <row r="86" spans="1:13" ht="64.5" customHeight="1">
      <c r="A86" s="265">
        <f t="shared" si="4"/>
        <v>81</v>
      </c>
      <c r="B86" s="258" t="s">
        <v>317</v>
      </c>
      <c r="C86" s="146" t="s">
        <v>237</v>
      </c>
      <c r="D86" s="142">
        <v>14.432271994427488</v>
      </c>
      <c r="E86" s="142">
        <v>60</v>
      </c>
      <c r="F86" s="142">
        <v>-28.4798300034828</v>
      </c>
      <c r="G86" s="242">
        <f t="shared" si="5"/>
        <v>81</v>
      </c>
      <c r="H86" s="247" t="s">
        <v>317</v>
      </c>
      <c r="I86" s="52">
        <v>-84.14346122303327</v>
      </c>
      <c r="J86" s="52">
        <v>-62.5</v>
      </c>
      <c r="K86" s="52">
        <v>-57.71589659475541</v>
      </c>
      <c r="M86" s="141" t="s">
        <v>255</v>
      </c>
    </row>
    <row r="87" spans="1:11" s="145" customFormat="1" ht="63.75" customHeight="1">
      <c r="A87" s="265">
        <f t="shared" si="4"/>
        <v>82</v>
      </c>
      <c r="B87" s="259" t="s">
        <v>318</v>
      </c>
      <c r="C87" s="146" t="s">
        <v>256</v>
      </c>
      <c r="D87" s="142">
        <v>682.9171701529543</v>
      </c>
      <c r="E87" s="142" t="e">
        <v>#DIV/0!</v>
      </c>
      <c r="F87" s="142" t="e">
        <v>#DIV/0!</v>
      </c>
      <c r="G87" s="242">
        <f t="shared" si="5"/>
        <v>82</v>
      </c>
      <c r="H87" s="241" t="s">
        <v>318</v>
      </c>
      <c r="I87" s="52">
        <v>-45.23963547239094</v>
      </c>
      <c r="J87" s="52" t="e">
        <v>#DIV/0!</v>
      </c>
      <c r="K87" s="52" t="e">
        <v>#DIV/0!</v>
      </c>
    </row>
    <row r="88" spans="1:11" ht="45" customHeight="1">
      <c r="A88" s="265">
        <f t="shared" si="4"/>
        <v>83</v>
      </c>
      <c r="B88" s="259" t="s">
        <v>319</v>
      </c>
      <c r="C88" s="146" t="s">
        <v>562</v>
      </c>
      <c r="D88" s="142">
        <v>36.05571674380574</v>
      </c>
      <c r="E88" s="142">
        <v>7.142857142857143</v>
      </c>
      <c r="F88" s="142">
        <v>26.985335627552</v>
      </c>
      <c r="G88" s="242">
        <f t="shared" si="5"/>
        <v>83</v>
      </c>
      <c r="H88" s="241" t="s">
        <v>319</v>
      </c>
      <c r="I88" s="129">
        <v>-80.78583401812259</v>
      </c>
      <c r="J88" s="129">
        <v>-66.66666666666667</v>
      </c>
      <c r="K88" s="130">
        <v>-42.35750205436774</v>
      </c>
    </row>
    <row r="89" spans="1:11" ht="45.75" customHeight="1">
      <c r="A89" s="265">
        <f t="shared" si="4"/>
        <v>84</v>
      </c>
      <c r="B89" s="259" t="s">
        <v>320</v>
      </c>
      <c r="C89" s="146" t="s">
        <v>454</v>
      </c>
      <c r="D89" s="142">
        <v>-24.862220505640835</v>
      </c>
      <c r="E89" s="142">
        <v>-24.761904761904763</v>
      </c>
      <c r="F89" s="142">
        <v>-0.133331051801103</v>
      </c>
      <c r="G89" s="242">
        <f t="shared" si="5"/>
        <v>84</v>
      </c>
      <c r="H89" s="241" t="s">
        <v>320</v>
      </c>
      <c r="I89" s="129">
        <v>-45.91568215246649</v>
      </c>
      <c r="J89" s="129">
        <v>-43.037974683544306</v>
      </c>
      <c r="K89" s="129">
        <v>-5.0519753343300655</v>
      </c>
    </row>
    <row r="90" spans="1:11" ht="129" customHeight="1">
      <c r="A90" s="266">
        <f t="shared" si="4"/>
        <v>85</v>
      </c>
      <c r="B90" s="269" t="s">
        <v>321</v>
      </c>
      <c r="C90" s="151" t="s">
        <v>563</v>
      </c>
      <c r="D90" s="142">
        <v>4.961692930453046</v>
      </c>
      <c r="E90" s="142">
        <v>-3.417330322120528</v>
      </c>
      <c r="F90" s="142">
        <v>8.67549352334029</v>
      </c>
      <c r="G90" s="242">
        <f t="shared" si="5"/>
        <v>85</v>
      </c>
      <c r="H90" s="241" t="s">
        <v>321</v>
      </c>
      <c r="I90" s="52">
        <v>70.32229390614815</v>
      </c>
      <c r="J90" s="52">
        <v>8.522552458310258</v>
      </c>
      <c r="K90" s="119">
        <v>56.94645034411506</v>
      </c>
    </row>
    <row r="91" spans="1:11" ht="132.75" customHeight="1">
      <c r="A91" s="267">
        <f t="shared" si="4"/>
        <v>86</v>
      </c>
      <c r="B91" s="268" t="s">
        <v>322</v>
      </c>
      <c r="C91" s="150" t="s">
        <v>484</v>
      </c>
      <c r="D91" s="142">
        <v>1.3154526682363863</v>
      </c>
      <c r="E91" s="142">
        <v>12</v>
      </c>
      <c r="F91" s="142">
        <v>-9.53977440336037</v>
      </c>
      <c r="G91" s="242">
        <f t="shared" si="5"/>
        <v>86</v>
      </c>
      <c r="H91" s="241" t="s">
        <v>322</v>
      </c>
      <c r="I91" s="52">
        <v>-52.550048409631486</v>
      </c>
      <c r="J91" s="52">
        <v>-30.357142857142858</v>
      </c>
      <c r="K91" s="119">
        <v>-31.866736177932403</v>
      </c>
    </row>
    <row r="92" spans="1:11" ht="111.75" customHeight="1">
      <c r="A92" s="265">
        <f t="shared" si="4"/>
        <v>87</v>
      </c>
      <c r="B92" s="259" t="s">
        <v>323</v>
      </c>
      <c r="C92" s="146" t="s">
        <v>485</v>
      </c>
      <c r="D92" s="142">
        <v>238.44853536898444</v>
      </c>
      <c r="E92" s="142">
        <v>400</v>
      </c>
      <c r="F92" s="142">
        <v>-32.3102929262031</v>
      </c>
      <c r="G92" s="242">
        <f t="shared" si="5"/>
        <v>87</v>
      </c>
      <c r="H92" s="241" t="s">
        <v>323</v>
      </c>
      <c r="I92" s="52">
        <v>-29.775900301127237</v>
      </c>
      <c r="J92" s="52">
        <v>10</v>
      </c>
      <c r="K92" s="119">
        <v>-36.15990936466112</v>
      </c>
    </row>
    <row r="93" spans="1:11" ht="42.75" customHeight="1">
      <c r="A93" s="265">
        <f t="shared" si="4"/>
        <v>88</v>
      </c>
      <c r="B93" s="259" t="s">
        <v>331</v>
      </c>
      <c r="C93" s="141" t="s">
        <v>455</v>
      </c>
      <c r="D93" s="142">
        <v>47.97786786973162</v>
      </c>
      <c r="E93" s="142">
        <v>54.62366808643111</v>
      </c>
      <c r="F93" s="142">
        <v>-4.29804848051117</v>
      </c>
      <c r="G93" s="242">
        <f t="shared" si="5"/>
        <v>88</v>
      </c>
      <c r="H93" s="243" t="s">
        <v>331</v>
      </c>
      <c r="I93" s="52">
        <v>4.46912050896114</v>
      </c>
      <c r="J93" s="52">
        <v>0</v>
      </c>
      <c r="K93" s="52">
        <v>4.469120508961134</v>
      </c>
    </row>
    <row r="94" spans="1:11" ht="43.5" customHeight="1">
      <c r="A94" s="265">
        <f t="shared" si="4"/>
        <v>89</v>
      </c>
      <c r="B94" s="259" t="s">
        <v>332</v>
      </c>
      <c r="C94" s="141" t="s">
        <v>456</v>
      </c>
      <c r="D94" s="142">
        <v>-24.803196203391483</v>
      </c>
      <c r="E94" s="142">
        <v>31.61576901721266</v>
      </c>
      <c r="F94" s="142">
        <v>-42.8664176351283</v>
      </c>
      <c r="G94" s="242">
        <f t="shared" si="5"/>
        <v>89</v>
      </c>
      <c r="H94" s="243" t="s">
        <v>332</v>
      </c>
      <c r="I94" s="52">
        <v>12.99076283670371</v>
      </c>
      <c r="J94" s="52">
        <v>0</v>
      </c>
      <c r="K94" s="52">
        <v>12.990762836703698</v>
      </c>
    </row>
    <row r="95" spans="1:11" ht="67.5" customHeight="1">
      <c r="A95" s="265">
        <f t="shared" si="4"/>
        <v>90</v>
      </c>
      <c r="B95" s="258" t="s">
        <v>333</v>
      </c>
      <c r="C95" s="141" t="s">
        <v>457</v>
      </c>
      <c r="D95" s="142">
        <v>10.348473031839584</v>
      </c>
      <c r="E95" s="142">
        <v>55.369520010683715</v>
      </c>
      <c r="F95" s="142">
        <v>-28.9767561718337</v>
      </c>
      <c r="G95" s="242">
        <f t="shared" si="5"/>
        <v>90</v>
      </c>
      <c r="H95" s="244" t="s">
        <v>333</v>
      </c>
      <c r="I95" s="52">
        <v>18.463848507219765</v>
      </c>
      <c r="J95" s="52">
        <v>0</v>
      </c>
      <c r="K95" s="52">
        <v>18.463848507219762</v>
      </c>
    </row>
    <row r="96" spans="1:11" ht="88.5" customHeight="1">
      <c r="A96" s="265">
        <f t="shared" si="4"/>
        <v>91</v>
      </c>
      <c r="B96" s="259" t="s">
        <v>334</v>
      </c>
      <c r="C96" s="141" t="s">
        <v>120</v>
      </c>
      <c r="D96" s="142">
        <v>328.89903883202334</v>
      </c>
      <c r="E96" s="142">
        <v>518.2572614107884</v>
      </c>
      <c r="F96" s="142">
        <v>-30.6277393566996</v>
      </c>
      <c r="G96" s="242">
        <f t="shared" si="5"/>
        <v>91</v>
      </c>
      <c r="H96" s="243" t="s">
        <v>334</v>
      </c>
      <c r="I96" s="52">
        <v>18.69078920592566</v>
      </c>
      <c r="J96" s="52">
        <v>-28.993288590604028</v>
      </c>
      <c r="K96" s="119">
        <v>67.15432506316563</v>
      </c>
    </row>
    <row r="97" spans="1:11" ht="44.25" customHeight="1">
      <c r="A97" s="265">
        <f t="shared" si="4"/>
        <v>92</v>
      </c>
      <c r="B97" s="259" t="s">
        <v>335</v>
      </c>
      <c r="C97" s="141" t="s">
        <v>551</v>
      </c>
      <c r="D97" s="142">
        <v>587.8364245193599</v>
      </c>
      <c r="E97" s="142">
        <v>8.571428571428571</v>
      </c>
      <c r="F97" s="142">
        <v>533.53354889941</v>
      </c>
      <c r="G97" s="242">
        <f t="shared" si="5"/>
        <v>92</v>
      </c>
      <c r="H97" s="245" t="s">
        <v>335</v>
      </c>
      <c r="I97" s="52">
        <v>-25.29122129645752</v>
      </c>
      <c r="J97" s="52">
        <v>34.21052631578947</v>
      </c>
      <c r="K97" s="119">
        <v>-44.33463547579188</v>
      </c>
    </row>
    <row r="98" spans="1:11" ht="65.25">
      <c r="A98" s="265">
        <f t="shared" si="4"/>
        <v>93</v>
      </c>
      <c r="B98" s="259" t="s">
        <v>336</v>
      </c>
      <c r="C98" s="141" t="s">
        <v>552</v>
      </c>
      <c r="D98" s="142">
        <v>342.37552288890015</v>
      </c>
      <c r="E98" s="142">
        <v>-28.571428571428573</v>
      </c>
      <c r="F98" s="142">
        <v>519.32573204446</v>
      </c>
      <c r="G98" s="242">
        <f t="shared" si="5"/>
        <v>93</v>
      </c>
      <c r="H98" s="245" t="s">
        <v>336</v>
      </c>
      <c r="I98" s="52">
        <v>-42.45771277543306</v>
      </c>
      <c r="J98" s="52">
        <v>19.130434782608695</v>
      </c>
      <c r="K98" s="52">
        <v>-51.69808006696936</v>
      </c>
    </row>
    <row r="99" spans="1:11" ht="42" customHeight="1">
      <c r="A99" s="265">
        <f t="shared" si="4"/>
        <v>94</v>
      </c>
      <c r="B99" s="259" t="s">
        <v>337</v>
      </c>
      <c r="C99" s="141" t="s">
        <v>458</v>
      </c>
      <c r="D99" s="142">
        <v>164.3427675873441</v>
      </c>
      <c r="E99" s="142">
        <v>351.42857142857144</v>
      </c>
      <c r="F99" s="142">
        <v>-41.4430578129301</v>
      </c>
      <c r="G99" s="242">
        <f t="shared" si="5"/>
        <v>94</v>
      </c>
      <c r="H99" s="245" t="s">
        <v>337</v>
      </c>
      <c r="I99" s="52">
        <v>11.178227154562501</v>
      </c>
      <c r="J99" s="52">
        <v>11.39240506329114</v>
      </c>
      <c r="K99" s="52">
        <v>-0.19227334988137953</v>
      </c>
    </row>
    <row r="100" spans="1:11" ht="27" customHeight="1">
      <c r="A100" s="265">
        <f t="shared" si="4"/>
        <v>95</v>
      </c>
      <c r="B100" s="259" t="s">
        <v>338</v>
      </c>
      <c r="C100" s="141" t="s">
        <v>459</v>
      </c>
      <c r="D100" s="142">
        <v>-32.32619769832035</v>
      </c>
      <c r="E100" s="142">
        <v>-29.5</v>
      </c>
      <c r="F100" s="142">
        <v>-4.00879106144731</v>
      </c>
      <c r="G100" s="242">
        <f t="shared" si="5"/>
        <v>95</v>
      </c>
      <c r="H100" s="245" t="s">
        <v>338</v>
      </c>
      <c r="I100" s="52">
        <v>15.918582011824006</v>
      </c>
      <c r="J100" s="52">
        <v>9.21985815602837</v>
      </c>
      <c r="K100" s="52">
        <v>6.133247166670041</v>
      </c>
    </row>
    <row r="101" spans="1:11" ht="24.75" customHeight="1">
      <c r="A101" s="266">
        <f t="shared" si="4"/>
        <v>96</v>
      </c>
      <c r="B101" s="269" t="s">
        <v>339</v>
      </c>
      <c r="C101" s="144" t="s">
        <v>460</v>
      </c>
      <c r="D101" s="142">
        <v>-16.23627865832953</v>
      </c>
      <c r="E101" s="142">
        <v>10.409252669039146</v>
      </c>
      <c r="F101" s="142">
        <v>-24.1334224109286</v>
      </c>
      <c r="G101" s="242">
        <f t="shared" si="5"/>
        <v>96</v>
      </c>
      <c r="H101" s="245" t="s">
        <v>339</v>
      </c>
      <c r="I101" s="129">
        <v>21.846544766383953</v>
      </c>
      <c r="J101" s="129">
        <v>4.19016921837228</v>
      </c>
      <c r="K101" s="129">
        <v>16.94629702635924</v>
      </c>
    </row>
    <row r="102" spans="1:11" ht="89.25" customHeight="1">
      <c r="A102" s="267">
        <f t="shared" si="4"/>
        <v>97</v>
      </c>
      <c r="B102" s="268" t="s">
        <v>340</v>
      </c>
      <c r="C102" s="143" t="s">
        <v>553</v>
      </c>
      <c r="D102" s="142">
        <v>-26.807519046926497</v>
      </c>
      <c r="E102" s="142">
        <v>-20</v>
      </c>
      <c r="F102" s="142">
        <v>-8.50939880865813</v>
      </c>
      <c r="G102" s="242">
        <f t="shared" si="5"/>
        <v>97</v>
      </c>
      <c r="H102" s="245" t="s">
        <v>340</v>
      </c>
      <c r="I102" s="129">
        <v>76.40667450058334</v>
      </c>
      <c r="J102" s="129">
        <v>0</v>
      </c>
      <c r="K102" s="130">
        <v>76.40667450058334</v>
      </c>
    </row>
    <row r="103" spans="1:11" ht="67.5" customHeight="1">
      <c r="A103" s="265">
        <f t="shared" si="4"/>
        <v>98</v>
      </c>
      <c r="B103" s="259" t="s">
        <v>444</v>
      </c>
      <c r="C103" s="141" t="s">
        <v>461</v>
      </c>
      <c r="D103" s="142"/>
      <c r="E103" s="142"/>
      <c r="F103" s="142"/>
      <c r="G103" s="248">
        <f t="shared" si="5"/>
        <v>98</v>
      </c>
      <c r="H103" s="243" t="s">
        <v>444</v>
      </c>
      <c r="I103" s="52" t="e">
        <v>#DIV/0!</v>
      </c>
      <c r="J103" s="52" t="e">
        <v>#DIV/0!</v>
      </c>
      <c r="K103" s="52" t="e">
        <v>#DIV/0!</v>
      </c>
    </row>
    <row r="104" spans="1:11" ht="69" customHeight="1">
      <c r="A104" s="265">
        <f t="shared" si="4"/>
        <v>99</v>
      </c>
      <c r="B104" s="259" t="s">
        <v>443</v>
      </c>
      <c r="C104" s="141" t="s">
        <v>461</v>
      </c>
      <c r="D104" s="142"/>
      <c r="E104" s="142"/>
      <c r="F104" s="142"/>
      <c r="G104" s="242">
        <f t="shared" si="5"/>
        <v>99</v>
      </c>
      <c r="H104" s="243" t="s">
        <v>443</v>
      </c>
      <c r="I104" s="52" t="e">
        <v>#DIV/0!</v>
      </c>
      <c r="J104" s="52" t="e">
        <v>#DIV/0!</v>
      </c>
      <c r="K104" s="52" t="e">
        <v>#DIV/0!</v>
      </c>
    </row>
    <row r="105" spans="1:11" ht="46.5" customHeight="1">
      <c r="A105" s="265">
        <f t="shared" si="4"/>
        <v>100</v>
      </c>
      <c r="B105" s="258" t="s">
        <v>342</v>
      </c>
      <c r="C105" s="141" t="s">
        <v>462</v>
      </c>
      <c r="D105" s="142">
        <v>213.24448221359881</v>
      </c>
      <c r="E105" s="142">
        <v>36.91414350891746</v>
      </c>
      <c r="F105" s="142">
        <v>128.788987160553</v>
      </c>
      <c r="G105" s="249">
        <f t="shared" si="5"/>
        <v>100</v>
      </c>
      <c r="H105" s="244" t="s">
        <v>342</v>
      </c>
      <c r="I105" s="52">
        <v>-32.83660124693782</v>
      </c>
      <c r="J105" s="52">
        <v>-24.992426537412904</v>
      </c>
      <c r="K105" s="52">
        <v>-10.457843584871455</v>
      </c>
    </row>
    <row r="106" spans="1:11" ht="67.5" customHeight="1">
      <c r="A106" s="266">
        <f t="shared" si="4"/>
        <v>101</v>
      </c>
      <c r="B106" s="260" t="s">
        <v>343</v>
      </c>
      <c r="C106" s="144" t="s">
        <v>542</v>
      </c>
      <c r="D106" s="153">
        <v>213.43092082036824</v>
      </c>
      <c r="E106" s="153">
        <v>-16.57505285412262</v>
      </c>
      <c r="F106" s="153">
        <v>275.70406879887</v>
      </c>
      <c r="G106" s="249">
        <f t="shared" si="5"/>
        <v>101</v>
      </c>
      <c r="H106" s="244" t="s">
        <v>343</v>
      </c>
      <c r="I106" s="52">
        <v>-32.095378801752325</v>
      </c>
      <c r="J106" s="52">
        <v>3.953370501773948</v>
      </c>
      <c r="K106" s="119">
        <v>-34.677807106707625</v>
      </c>
    </row>
    <row r="107" spans="1:11" s="157" customFormat="1" ht="27.75" customHeight="1">
      <c r="A107" s="416" t="s">
        <v>344</v>
      </c>
      <c r="B107" s="417"/>
      <c r="C107" s="154"/>
      <c r="D107" s="155"/>
      <c r="E107" s="155"/>
      <c r="F107" s="155"/>
      <c r="G107" s="250"/>
      <c r="H107" s="251" t="s">
        <v>344</v>
      </c>
      <c r="I107" s="252"/>
      <c r="J107" s="252"/>
      <c r="K107" s="252"/>
    </row>
    <row r="108" spans="1:11" ht="42.75" customHeight="1">
      <c r="A108" s="263">
        <v>1</v>
      </c>
      <c r="B108" s="257" t="s">
        <v>345</v>
      </c>
      <c r="C108" s="139" t="s">
        <v>546</v>
      </c>
      <c r="D108" s="140">
        <v>-5.352921561961259</v>
      </c>
      <c r="E108" s="140">
        <v>-0.009970686182623088</v>
      </c>
      <c r="F108" s="140">
        <v>-5.34348365776537</v>
      </c>
      <c r="G108" s="242">
        <v>1</v>
      </c>
      <c r="H108" s="253" t="s">
        <v>345</v>
      </c>
      <c r="I108" s="52">
        <v>-6.8428229281633275</v>
      </c>
      <c r="J108" s="52">
        <v>19.614295401060986</v>
      </c>
      <c r="K108" s="119">
        <v>-22.118692619903715</v>
      </c>
    </row>
    <row r="109" spans="1:11" ht="66.75" customHeight="1">
      <c r="A109" s="265">
        <f aca="true" t="shared" si="6" ref="A109:A130">A108+1</f>
        <v>2</v>
      </c>
      <c r="B109" s="258" t="s">
        <v>347</v>
      </c>
      <c r="C109" s="141" t="s">
        <v>544</v>
      </c>
      <c r="D109" s="142">
        <v>137.23648072611655</v>
      </c>
      <c r="E109" s="142">
        <v>-36.88070112681095</v>
      </c>
      <c r="F109" s="142">
        <v>275.854112706069</v>
      </c>
      <c r="G109" s="242">
        <f aca="true" t="shared" si="7" ref="G109:G118">G108+1</f>
        <v>2</v>
      </c>
      <c r="H109" s="253" t="s">
        <v>347</v>
      </c>
      <c r="I109" s="52">
        <v>-8.234940607369765</v>
      </c>
      <c r="J109" s="52">
        <v>85.74667044488524</v>
      </c>
      <c r="K109" s="119">
        <v>-50.596659863220125</v>
      </c>
    </row>
    <row r="110" spans="1:11" ht="21.75">
      <c r="A110" s="265">
        <f t="shared" si="6"/>
        <v>3</v>
      </c>
      <c r="B110" s="258" t="s">
        <v>349</v>
      </c>
      <c r="C110" s="141" t="s">
        <v>463</v>
      </c>
      <c r="D110" s="142">
        <v>-22.538754283538758</v>
      </c>
      <c r="E110" s="142">
        <v>-0.7751937984496124</v>
      </c>
      <c r="F110" s="142">
        <v>-21.9335883013789</v>
      </c>
      <c r="G110" s="242">
        <f t="shared" si="7"/>
        <v>3</v>
      </c>
      <c r="H110" s="253" t="s">
        <v>349</v>
      </c>
      <c r="I110" s="52">
        <v>19.3932502820023</v>
      </c>
      <c r="J110" s="52">
        <v>5.625</v>
      </c>
      <c r="K110" s="52">
        <v>13.035029852783236</v>
      </c>
    </row>
    <row r="111" spans="1:11" ht="23.25" customHeight="1">
      <c r="A111" s="265">
        <f t="shared" si="6"/>
        <v>4</v>
      </c>
      <c r="B111" s="258" t="s">
        <v>351</v>
      </c>
      <c r="C111" s="141" t="s">
        <v>464</v>
      </c>
      <c r="D111" s="142">
        <v>-38.457409724066125</v>
      </c>
      <c r="E111" s="142">
        <v>-50.46427114197354</v>
      </c>
      <c r="F111" s="142">
        <v>24.2387902524258</v>
      </c>
      <c r="G111" s="242">
        <f t="shared" si="7"/>
        <v>4</v>
      </c>
      <c r="H111" s="253" t="s">
        <v>351</v>
      </c>
      <c r="I111" s="52">
        <v>-8.543632921784239</v>
      </c>
      <c r="J111" s="52">
        <v>1.5565580206617295</v>
      </c>
      <c r="K111" s="52">
        <v>-9.945385250641394</v>
      </c>
    </row>
    <row r="112" spans="1:11" ht="26.25" customHeight="1">
      <c r="A112" s="265">
        <f t="shared" si="6"/>
        <v>5</v>
      </c>
      <c r="B112" s="258" t="s">
        <v>352</v>
      </c>
      <c r="C112" s="141" t="s">
        <v>465</v>
      </c>
      <c r="D112" s="142" t="e">
        <v>#DIV/0!</v>
      </c>
      <c r="E112" s="142" t="e">
        <v>#DIV/0!</v>
      </c>
      <c r="F112" s="142" t="e">
        <v>#DIV/0!</v>
      </c>
      <c r="G112" s="242">
        <f t="shared" si="7"/>
        <v>5</v>
      </c>
      <c r="H112" s="253" t="s">
        <v>352</v>
      </c>
      <c r="I112" s="52">
        <v>0.5759117242556037</v>
      </c>
      <c r="J112" s="52">
        <v>3.9128829826504243</v>
      </c>
      <c r="K112" s="52">
        <v>-3.2113162127856345</v>
      </c>
    </row>
    <row r="113" spans="1:11" ht="29.25" customHeight="1">
      <c r="A113" s="265">
        <f t="shared" si="6"/>
        <v>6</v>
      </c>
      <c r="B113" s="258" t="s">
        <v>354</v>
      </c>
      <c r="C113" s="141" t="s">
        <v>466</v>
      </c>
      <c r="D113" s="142" t="e">
        <v>#DIV/0!</v>
      </c>
      <c r="E113" s="142" t="e">
        <v>#DIV/0!</v>
      </c>
      <c r="F113" s="142" t="e">
        <v>#DIV/0!</v>
      </c>
      <c r="G113" s="242">
        <f t="shared" si="7"/>
        <v>6</v>
      </c>
      <c r="H113" s="253" t="s">
        <v>354</v>
      </c>
      <c r="I113" s="52">
        <v>-0.947871748132187</v>
      </c>
      <c r="J113" s="52">
        <v>16.411847895079024</v>
      </c>
      <c r="K113" s="52">
        <v>-14.912330623646966</v>
      </c>
    </row>
    <row r="114" spans="1:11" ht="24" customHeight="1">
      <c r="A114" s="265">
        <f t="shared" si="6"/>
        <v>7</v>
      </c>
      <c r="B114" s="258" t="s">
        <v>356</v>
      </c>
      <c r="C114" s="141" t="s">
        <v>467</v>
      </c>
      <c r="D114" s="142">
        <v>10.084120185263275</v>
      </c>
      <c r="E114" s="142">
        <v>-10.277033065236818</v>
      </c>
      <c r="F114" s="142">
        <v>22.6933570590733</v>
      </c>
      <c r="G114" s="242">
        <f t="shared" si="7"/>
        <v>7</v>
      </c>
      <c r="H114" s="253" t="s">
        <v>356</v>
      </c>
      <c r="I114" s="52">
        <v>16.563697830848245</v>
      </c>
      <c r="J114" s="52">
        <v>8.864541832669323</v>
      </c>
      <c r="K114" s="52">
        <v>7.0722347869823015</v>
      </c>
    </row>
    <row r="115" spans="1:11" ht="43.5">
      <c r="A115" s="266">
        <f t="shared" si="6"/>
        <v>8</v>
      </c>
      <c r="B115" s="260" t="s">
        <v>358</v>
      </c>
      <c r="C115" s="144" t="s">
        <v>545</v>
      </c>
      <c r="D115" s="142">
        <v>69.00206558200884</v>
      </c>
      <c r="E115" s="142">
        <v>-1.1952191235059761</v>
      </c>
      <c r="F115" s="142">
        <v>71.0464454075976</v>
      </c>
      <c r="G115" s="242">
        <f t="shared" si="7"/>
        <v>8</v>
      </c>
      <c r="H115" s="253" t="s">
        <v>358</v>
      </c>
      <c r="I115" s="52">
        <v>5.560224446025834</v>
      </c>
      <c r="J115" s="52" t="e">
        <v>#VALUE!</v>
      </c>
      <c r="K115" s="52" t="e">
        <v>#VALUE!</v>
      </c>
    </row>
    <row r="116" spans="1:11" ht="130.5">
      <c r="A116" s="267">
        <f t="shared" si="6"/>
        <v>9</v>
      </c>
      <c r="B116" s="270" t="s">
        <v>360</v>
      </c>
      <c r="C116" s="143" t="s">
        <v>87</v>
      </c>
      <c r="D116" s="142">
        <v>-5.619666275365932</v>
      </c>
      <c r="E116" s="142">
        <v>0</v>
      </c>
      <c r="F116" s="142">
        <v>-5.61966627536593</v>
      </c>
      <c r="G116" s="242">
        <f t="shared" si="7"/>
        <v>9</v>
      </c>
      <c r="H116" s="253" t="s">
        <v>360</v>
      </c>
      <c r="I116" s="52">
        <v>45.135966514122494</v>
      </c>
      <c r="J116" s="52">
        <v>0</v>
      </c>
      <c r="K116" s="119">
        <v>45.135966514122494</v>
      </c>
    </row>
    <row r="117" spans="1:11" ht="65.25" customHeight="1">
      <c r="A117" s="265">
        <f t="shared" si="6"/>
        <v>10</v>
      </c>
      <c r="B117" s="259" t="s">
        <v>362</v>
      </c>
      <c r="C117" s="141" t="s">
        <v>88</v>
      </c>
      <c r="D117" s="142">
        <v>16.55754654788762</v>
      </c>
      <c r="E117" s="142">
        <v>16.14063417498532</v>
      </c>
      <c r="F117" s="142">
        <v>0.358972013424824</v>
      </c>
      <c r="G117" s="242">
        <f t="shared" si="7"/>
        <v>10</v>
      </c>
      <c r="H117" s="254" t="s">
        <v>362</v>
      </c>
      <c r="I117" s="52">
        <v>11.968464010698737</v>
      </c>
      <c r="J117" s="52">
        <v>-20.950515072995007</v>
      </c>
      <c r="K117" s="119">
        <v>41.643508637774694</v>
      </c>
    </row>
    <row r="118" spans="1:11" s="149" customFormat="1" ht="27.75" customHeight="1">
      <c r="A118" s="265">
        <f t="shared" si="6"/>
        <v>11</v>
      </c>
      <c r="B118" s="258" t="s">
        <v>363</v>
      </c>
      <c r="C118" s="141" t="s">
        <v>468</v>
      </c>
      <c r="D118" s="142">
        <v>33.91955635664215</v>
      </c>
      <c r="E118" s="142">
        <v>0</v>
      </c>
      <c r="F118" s="142">
        <v>33.9195563566422</v>
      </c>
      <c r="G118" s="242">
        <f t="shared" si="7"/>
        <v>11</v>
      </c>
      <c r="H118" s="253" t="s">
        <v>363</v>
      </c>
      <c r="I118" s="129">
        <v>-12.867126088219496</v>
      </c>
      <c r="J118" s="129">
        <v>0</v>
      </c>
      <c r="K118" s="129">
        <v>-12.8671260882195</v>
      </c>
    </row>
    <row r="119" spans="1:11" s="145" customFormat="1" ht="177" customHeight="1">
      <c r="A119" s="265">
        <f t="shared" si="6"/>
        <v>12</v>
      </c>
      <c r="B119" s="258" t="s">
        <v>365</v>
      </c>
      <c r="C119" s="141" t="s">
        <v>541</v>
      </c>
      <c r="D119" s="142">
        <v>-22.071790216166757</v>
      </c>
      <c r="E119" s="142">
        <v>-8.910162002945508</v>
      </c>
      <c r="F119" s="142">
        <v>-14.4490631475784</v>
      </c>
      <c r="G119" s="249">
        <v>12</v>
      </c>
      <c r="H119" s="253" t="s">
        <v>365</v>
      </c>
      <c r="I119" s="129">
        <v>2.0572952481321893</v>
      </c>
      <c r="J119" s="129">
        <v>-16.73403395311237</v>
      </c>
      <c r="K119" s="130">
        <v>22.567839050426723</v>
      </c>
    </row>
    <row r="120" spans="1:11" s="145" customFormat="1" ht="41.25" customHeight="1">
      <c r="A120" s="265">
        <f t="shared" si="6"/>
        <v>13</v>
      </c>
      <c r="B120" s="258" t="s">
        <v>366</v>
      </c>
      <c r="C120" s="141" t="s">
        <v>469</v>
      </c>
      <c r="D120" s="142">
        <v>11.6815544427403</v>
      </c>
      <c r="E120" s="142">
        <v>50</v>
      </c>
      <c r="F120" s="142">
        <v>-25.5456303715065</v>
      </c>
      <c r="G120" s="242">
        <v>13</v>
      </c>
      <c r="H120" s="253" t="s">
        <v>366</v>
      </c>
      <c r="I120" s="52">
        <v>12.207935676643636</v>
      </c>
      <c r="J120" s="52">
        <v>16.666666666666668</v>
      </c>
      <c r="K120" s="52">
        <v>-3.8217694200197374</v>
      </c>
    </row>
    <row r="121" spans="1:11" s="145" customFormat="1" ht="44.25" customHeight="1">
      <c r="A121" s="265">
        <f t="shared" si="6"/>
        <v>14</v>
      </c>
      <c r="B121" s="259" t="s">
        <v>367</v>
      </c>
      <c r="C121" s="141" t="s">
        <v>470</v>
      </c>
      <c r="D121" s="142">
        <v>10.53426385841486</v>
      </c>
      <c r="E121" s="142">
        <v>11.11111111111111</v>
      </c>
      <c r="F121" s="142">
        <v>-0.519162527426633</v>
      </c>
      <c r="G121" s="242">
        <v>14</v>
      </c>
      <c r="H121" s="254" t="s">
        <v>367</v>
      </c>
      <c r="I121" s="52">
        <v>-8.666891522207537</v>
      </c>
      <c r="J121" s="52">
        <v>-8.333333333333334</v>
      </c>
      <c r="K121" s="52">
        <v>-0.3638816605900426</v>
      </c>
    </row>
    <row r="122" spans="1:11" ht="27.75" customHeight="1">
      <c r="A122" s="265">
        <f t="shared" si="6"/>
        <v>15</v>
      </c>
      <c r="B122" s="258" t="s">
        <v>368</v>
      </c>
      <c r="C122" s="141" t="s">
        <v>471</v>
      </c>
      <c r="D122" s="142">
        <v>17.162775317647665</v>
      </c>
      <c r="E122" s="142">
        <v>12.789880534082924</v>
      </c>
      <c r="F122" s="142">
        <v>3.87702758692376</v>
      </c>
      <c r="G122" s="242">
        <v>15</v>
      </c>
      <c r="H122" s="253" t="s">
        <v>368</v>
      </c>
      <c r="I122" s="52">
        <v>14.49605978340924</v>
      </c>
      <c r="J122" s="52">
        <v>20.560747663551403</v>
      </c>
      <c r="K122" s="52">
        <v>-5.030400024614037</v>
      </c>
    </row>
    <row r="123" spans="1:11" ht="42.75" customHeight="1">
      <c r="A123" s="265">
        <f t="shared" si="6"/>
        <v>16</v>
      </c>
      <c r="B123" s="258" t="s">
        <v>369</v>
      </c>
      <c r="C123" s="146" t="s">
        <v>538</v>
      </c>
      <c r="D123" s="142">
        <v>-36.92583671882872</v>
      </c>
      <c r="E123" s="142">
        <v>29.77777777777778</v>
      </c>
      <c r="F123" s="142">
        <v>-51.3983330881386</v>
      </c>
      <c r="G123" s="242">
        <f aca="true" t="shared" si="8" ref="G123:G130">G122+1</f>
        <v>16</v>
      </c>
      <c r="H123" s="253" t="s">
        <v>369</v>
      </c>
      <c r="I123" s="52">
        <v>-40.89823100854566</v>
      </c>
      <c r="J123" s="52">
        <v>-4.4520547945205475</v>
      </c>
      <c r="K123" s="119">
        <v>-38.14438514156032</v>
      </c>
    </row>
    <row r="124" spans="1:11" ht="41.25" customHeight="1">
      <c r="A124" s="265">
        <f t="shared" si="6"/>
        <v>17</v>
      </c>
      <c r="B124" s="258" t="s">
        <v>371</v>
      </c>
      <c r="C124" s="141" t="s">
        <v>547</v>
      </c>
      <c r="D124" s="142" t="e">
        <v>#DIV/0!</v>
      </c>
      <c r="E124" s="142" t="e">
        <v>#DIV/0!</v>
      </c>
      <c r="F124" s="142" t="e">
        <v>#DIV/0!</v>
      </c>
      <c r="G124" s="242">
        <f t="shared" si="8"/>
        <v>17</v>
      </c>
      <c r="H124" s="253" t="s">
        <v>371</v>
      </c>
      <c r="I124" s="52">
        <v>5.732325299953155</v>
      </c>
      <c r="J124" s="52">
        <v>-98.21428571428571</v>
      </c>
      <c r="K124" s="119">
        <v>5821.010216797376</v>
      </c>
    </row>
    <row r="125" spans="1:11" ht="78" customHeight="1">
      <c r="A125" s="352">
        <f t="shared" si="6"/>
        <v>18</v>
      </c>
      <c r="B125" s="353" t="s">
        <v>373</v>
      </c>
      <c r="C125" s="354" t="s">
        <v>548</v>
      </c>
      <c r="D125" s="142">
        <v>94.4798828855592</v>
      </c>
      <c r="E125" s="142">
        <v>0</v>
      </c>
      <c r="F125" s="142">
        <v>94.4798828855592</v>
      </c>
      <c r="G125" s="242">
        <f t="shared" si="8"/>
        <v>18</v>
      </c>
      <c r="H125" s="253" t="s">
        <v>373</v>
      </c>
      <c r="I125" s="52">
        <v>24.19216971496691</v>
      </c>
      <c r="J125" s="52">
        <v>237.5</v>
      </c>
      <c r="K125" s="119">
        <v>-63.20232008445425</v>
      </c>
    </row>
    <row r="126" spans="1:11" ht="27.75" customHeight="1">
      <c r="A126" s="315"/>
      <c r="B126" s="316"/>
      <c r="C126" s="317"/>
      <c r="D126" s="314"/>
      <c r="E126" s="142"/>
      <c r="F126" s="142"/>
      <c r="G126" s="242"/>
      <c r="H126" s="253"/>
      <c r="I126" s="52"/>
      <c r="J126" s="52"/>
      <c r="K126" s="119"/>
    </row>
    <row r="127" spans="1:11" ht="43.5">
      <c r="A127" s="267">
        <f>A125+1</f>
        <v>19</v>
      </c>
      <c r="B127" s="270" t="s">
        <v>374</v>
      </c>
      <c r="C127" s="143" t="s">
        <v>472</v>
      </c>
      <c r="D127" s="142">
        <v>50.41218388066278</v>
      </c>
      <c r="E127" s="142">
        <v>20</v>
      </c>
      <c r="F127" s="142">
        <v>25.343486567219</v>
      </c>
      <c r="G127" s="242">
        <f>G125+1</f>
        <v>19</v>
      </c>
      <c r="H127" s="253" t="s">
        <v>374</v>
      </c>
      <c r="I127" s="52">
        <v>-19.272551993310007</v>
      </c>
      <c r="J127" s="52">
        <v>-16.666666666666668</v>
      </c>
      <c r="K127" s="52">
        <v>-3.127062391972014</v>
      </c>
    </row>
    <row r="128" spans="1:11" ht="132.75" customHeight="1">
      <c r="A128" s="265">
        <f t="shared" si="6"/>
        <v>20</v>
      </c>
      <c r="B128" s="259" t="s">
        <v>375</v>
      </c>
      <c r="C128" s="141" t="s">
        <v>543</v>
      </c>
      <c r="D128" s="142">
        <v>-19.828725342991408</v>
      </c>
      <c r="E128" s="142">
        <v>0</v>
      </c>
      <c r="F128" s="142">
        <v>-19.8287253429914</v>
      </c>
      <c r="G128" s="242">
        <f t="shared" si="8"/>
        <v>20</v>
      </c>
      <c r="H128" s="254" t="s">
        <v>375</v>
      </c>
      <c r="I128" s="52">
        <v>20.53923756739219</v>
      </c>
      <c r="J128" s="52">
        <v>0</v>
      </c>
      <c r="K128" s="119">
        <v>20.53923756739219</v>
      </c>
    </row>
    <row r="129" spans="1:11" s="145" customFormat="1" ht="108.75">
      <c r="A129" s="265">
        <f t="shared" si="6"/>
        <v>21</v>
      </c>
      <c r="B129" s="259" t="s">
        <v>441</v>
      </c>
      <c r="C129" s="141" t="s">
        <v>549</v>
      </c>
      <c r="D129" s="142">
        <v>-53.759392401910496</v>
      </c>
      <c r="E129" s="142">
        <v>0</v>
      </c>
      <c r="F129" s="142">
        <v>-53.7593924019105</v>
      </c>
      <c r="G129" s="242">
        <f t="shared" si="8"/>
        <v>21</v>
      </c>
      <c r="H129" s="254" t="s">
        <v>441</v>
      </c>
      <c r="I129" s="52">
        <v>-30.730153888468806</v>
      </c>
      <c r="J129" s="52">
        <v>0</v>
      </c>
      <c r="K129" s="119">
        <v>-30.730153888468806</v>
      </c>
    </row>
    <row r="130" spans="1:11" ht="87">
      <c r="A130" s="266">
        <f t="shared" si="6"/>
        <v>22</v>
      </c>
      <c r="B130" s="260" t="s">
        <v>376</v>
      </c>
      <c r="C130" s="144" t="s">
        <v>550</v>
      </c>
      <c r="D130" s="153">
        <v>-69.93493991354421</v>
      </c>
      <c r="E130" s="153">
        <v>-85</v>
      </c>
      <c r="F130" s="153">
        <v>100.433733909705</v>
      </c>
      <c r="G130" s="242">
        <f t="shared" si="8"/>
        <v>22</v>
      </c>
      <c r="H130" s="253" t="s">
        <v>376</v>
      </c>
      <c r="I130" s="52">
        <v>-22.040276848032587</v>
      </c>
      <c r="J130" s="52">
        <v>0</v>
      </c>
      <c r="K130" s="119">
        <v>-22.04027684803259</v>
      </c>
    </row>
    <row r="131" spans="1:11" ht="22.5" thickBot="1">
      <c r="A131" s="158"/>
      <c r="B131" s="262"/>
      <c r="C131" s="159"/>
      <c r="G131" s="255"/>
      <c r="H131" s="256" t="s">
        <v>257</v>
      </c>
      <c r="I131" s="53">
        <v>2.2563134211334503</v>
      </c>
      <c r="J131" s="52">
        <v>-1.6317343946432605</v>
      </c>
      <c r="K131" s="53" t="e">
        <v>#DIV/0!</v>
      </c>
    </row>
    <row r="132" ht="22.5" thickTop="1">
      <c r="I132" s="51" t="s">
        <v>377</v>
      </c>
    </row>
  </sheetData>
  <sheetProtection/>
  <mergeCells count="9">
    <mergeCell ref="G1:H1"/>
    <mergeCell ref="J1:K1"/>
    <mergeCell ref="I3:K3"/>
    <mergeCell ref="A5:B5"/>
    <mergeCell ref="A107:B107"/>
    <mergeCell ref="A2:F2"/>
    <mergeCell ref="A3:C3"/>
    <mergeCell ref="E3:F3"/>
    <mergeCell ref="A4:B4"/>
  </mergeCells>
  <printOptions/>
  <pageMargins left="0.7086614173228347" right="0.7086614173228347" top="0.4724409448818898" bottom="0.31496062992125984" header="0.1968503937007874" footer="0.2755905511811024"/>
  <pageSetup horizontalDpi="600" verticalDpi="600" orientation="landscape" scale="75" r:id="rId3"/>
  <headerFooter alignWithMargins="0">
    <oddFooter>&amp;C&amp;"TH SarabunPSK,ธรรมดา"&amp;14(สาเหตุการเปลี่ยนแปลงของต้นทุนต่อหน่วยของกิจกรรมย่อย ระหว่าง ปี 54-55 หน้า &amp;P - &amp;N)</oddFooter>
  </headerFooter>
  <legacyDrawing r:id="rId2"/>
</worksheet>
</file>

<file path=xl/worksheets/sheet3.xml><?xml version="1.0" encoding="utf-8"?>
<worksheet xmlns="http://schemas.openxmlformats.org/spreadsheetml/2006/main" xmlns:r="http://schemas.openxmlformats.org/officeDocument/2006/relationships">
  <sheetPr>
    <tabColor indexed="27"/>
  </sheetPr>
  <dimension ref="A1:U15"/>
  <sheetViews>
    <sheetView view="pageBreakPreview" zoomScale="75" zoomScaleNormal="80" zoomScaleSheetLayoutView="75" zoomScalePageLayoutView="0" workbookViewId="0" topLeftCell="A1">
      <selection activeCell="C15" sqref="C15"/>
    </sheetView>
  </sheetViews>
  <sheetFormatPr defaultColWidth="7.875" defaultRowHeight="14.25"/>
  <cols>
    <col min="1" max="1" width="3.375" style="16" customWidth="1"/>
    <col min="2" max="2" width="28.25390625" style="16" customWidth="1"/>
    <col min="3" max="6" width="12.75390625" style="16" customWidth="1"/>
    <col min="7" max="8" width="13.25390625" style="16" customWidth="1"/>
    <col min="9" max="9" width="7.75390625" style="18" customWidth="1"/>
    <col min="10" max="10" width="11.50390625" style="16" customWidth="1"/>
    <col min="11" max="11" width="13.875" style="327" customWidth="1"/>
    <col min="12" max="12" width="13.125" style="327" customWidth="1"/>
    <col min="13" max="14" width="12.50390625" style="327" customWidth="1"/>
    <col min="15" max="15" width="13.00390625" style="327" customWidth="1"/>
    <col min="16" max="16" width="11.375" style="327" customWidth="1"/>
    <col min="17" max="17" width="7.375" style="16" customWidth="1"/>
    <col min="18" max="18" width="12.375" style="16" customWidth="1"/>
    <col min="19" max="19" width="6.625" style="16" customWidth="1"/>
    <col min="20" max="21" width="7.125" style="16" customWidth="1"/>
    <col min="22" max="16384" width="7.875" style="16" customWidth="1"/>
  </cols>
  <sheetData>
    <row r="1" spans="2:21" ht="24">
      <c r="B1" s="401" t="s">
        <v>164</v>
      </c>
      <c r="C1" s="401"/>
      <c r="D1" s="401"/>
      <c r="E1" s="401"/>
      <c r="F1" s="401"/>
      <c r="G1" s="401"/>
      <c r="H1" s="401"/>
      <c r="I1" s="401"/>
      <c r="J1" s="401"/>
      <c r="K1" s="401"/>
      <c r="L1" s="401"/>
      <c r="M1" s="401"/>
      <c r="N1" s="401"/>
      <c r="O1" s="401"/>
      <c r="P1" s="401"/>
      <c r="Q1" s="401"/>
      <c r="R1" s="401"/>
      <c r="S1" s="401"/>
      <c r="T1" s="401"/>
      <c r="U1" s="401"/>
    </row>
    <row r="2" spans="2:21" ht="24">
      <c r="B2" s="402" t="s">
        <v>163</v>
      </c>
      <c r="C2" s="402"/>
      <c r="D2" s="402"/>
      <c r="E2" s="402"/>
      <c r="F2" s="402"/>
      <c r="G2" s="402"/>
      <c r="H2" s="402"/>
      <c r="I2" s="402"/>
      <c r="J2" s="402"/>
      <c r="K2" s="87"/>
      <c r="L2" s="87"/>
      <c r="M2" s="87"/>
      <c r="N2" s="87"/>
      <c r="O2" s="87"/>
      <c r="P2" s="87"/>
      <c r="Q2" s="87"/>
      <c r="R2" s="87"/>
      <c r="S2" s="87"/>
      <c r="T2" s="414" t="s">
        <v>100</v>
      </c>
      <c r="U2" s="414"/>
    </row>
    <row r="3" spans="1:21" s="17" customFormat="1" ht="24" customHeight="1">
      <c r="A3" s="83"/>
      <c r="B3" s="84" t="s">
        <v>378</v>
      </c>
      <c r="C3" s="430" t="s">
        <v>157</v>
      </c>
      <c r="D3" s="430"/>
      <c r="E3" s="430"/>
      <c r="F3" s="430"/>
      <c r="G3" s="430"/>
      <c r="H3" s="430"/>
      <c r="I3" s="430"/>
      <c r="J3" s="430"/>
      <c r="K3" s="431" t="s">
        <v>158</v>
      </c>
      <c r="L3" s="431"/>
      <c r="M3" s="431"/>
      <c r="N3" s="431"/>
      <c r="O3" s="431"/>
      <c r="P3" s="431"/>
      <c r="Q3" s="431"/>
      <c r="R3" s="431"/>
      <c r="S3" s="432" t="s">
        <v>159</v>
      </c>
      <c r="T3" s="405"/>
      <c r="U3" s="404"/>
    </row>
    <row r="4" spans="1:21" s="17" customFormat="1" ht="162.75">
      <c r="A4" s="81"/>
      <c r="B4" s="82"/>
      <c r="C4" s="86" t="s">
        <v>101</v>
      </c>
      <c r="D4" s="86" t="s">
        <v>102</v>
      </c>
      <c r="E4" s="86" t="s">
        <v>103</v>
      </c>
      <c r="F4" s="86" t="s">
        <v>52</v>
      </c>
      <c r="G4" s="86" t="s">
        <v>53</v>
      </c>
      <c r="H4" s="86" t="s">
        <v>54</v>
      </c>
      <c r="I4" s="86" t="s">
        <v>55</v>
      </c>
      <c r="J4" s="86" t="s">
        <v>56</v>
      </c>
      <c r="K4" s="85" t="s">
        <v>101</v>
      </c>
      <c r="L4" s="85" t="s">
        <v>102</v>
      </c>
      <c r="M4" s="85" t="s">
        <v>103</v>
      </c>
      <c r="N4" s="85" t="s">
        <v>52</v>
      </c>
      <c r="O4" s="85" t="s">
        <v>53</v>
      </c>
      <c r="P4" s="85" t="s">
        <v>54</v>
      </c>
      <c r="Q4" s="85" t="s">
        <v>55</v>
      </c>
      <c r="R4" s="85" t="s">
        <v>56</v>
      </c>
      <c r="S4" s="85" t="s">
        <v>160</v>
      </c>
      <c r="T4" s="85" t="s">
        <v>161</v>
      </c>
      <c r="U4" s="85" t="s">
        <v>162</v>
      </c>
    </row>
    <row r="5" spans="1:21" s="1" customFormat="1" ht="48">
      <c r="A5" s="128">
        <v>1</v>
      </c>
      <c r="B5" s="10" t="s">
        <v>387</v>
      </c>
      <c r="C5" s="131">
        <v>24426542.81840132</v>
      </c>
      <c r="D5" s="131">
        <v>33587.117031890644</v>
      </c>
      <c r="E5" s="131">
        <v>2583234.109264307</v>
      </c>
      <c r="F5" s="131">
        <v>869532.2117072014</v>
      </c>
      <c r="G5" s="131">
        <v>27912896.25640472</v>
      </c>
      <c r="H5" s="131">
        <v>208132</v>
      </c>
      <c r="I5" s="132" t="s">
        <v>59</v>
      </c>
      <c r="J5" s="131">
        <f>G5/H5</f>
        <v>134.1115073914858</v>
      </c>
      <c r="K5" s="355">
        <v>26125708.51346656</v>
      </c>
      <c r="L5" s="355">
        <v>719586.2891621545</v>
      </c>
      <c r="M5" s="355">
        <v>2284085.7269660137</v>
      </c>
      <c r="N5" s="355">
        <v>1723206.9126011278</v>
      </c>
      <c r="O5" s="355">
        <f aca="true" t="shared" si="0" ref="O5:O13">SUM(K5:N5)</f>
        <v>30852587.442195855</v>
      </c>
      <c r="P5" s="358">
        <v>97269</v>
      </c>
      <c r="Q5" s="359" t="s">
        <v>59</v>
      </c>
      <c r="R5" s="360">
        <f aca="true" t="shared" si="1" ref="R5:R13">O5/P5</f>
        <v>317.1882865270112</v>
      </c>
      <c r="S5" s="133">
        <f>((O5-G5)*100)/G5</f>
        <v>10.531659483800832</v>
      </c>
      <c r="T5" s="133">
        <f>((P5-H5)*100)/H5</f>
        <v>-53.26571598793073</v>
      </c>
      <c r="U5" s="133">
        <f>((R5-J5)*100)/J5</f>
        <v>136.51086524671206</v>
      </c>
    </row>
    <row r="6" spans="1:21" s="1" customFormat="1" ht="72">
      <c r="A6" s="128">
        <f aca="true" t="shared" si="2" ref="A6:A13">A5+1</f>
        <v>2</v>
      </c>
      <c r="B6" s="10" t="s">
        <v>379</v>
      </c>
      <c r="C6" s="131">
        <v>189996552.092165</v>
      </c>
      <c r="D6" s="131">
        <v>4879041.005738593</v>
      </c>
      <c r="E6" s="131">
        <v>16749841.157385468</v>
      </c>
      <c r="F6" s="131">
        <v>7627552.304289027</v>
      </c>
      <c r="G6" s="131">
        <v>219252986.55957806</v>
      </c>
      <c r="H6" s="131">
        <v>575616</v>
      </c>
      <c r="I6" s="132" t="s">
        <v>59</v>
      </c>
      <c r="J6" s="131">
        <f aca="true" t="shared" si="3" ref="J6:J13">G6/H6</f>
        <v>380.9014804306657</v>
      </c>
      <c r="K6" s="355">
        <v>182591242.5988429</v>
      </c>
      <c r="L6" s="356">
        <v>6791289.422628316</v>
      </c>
      <c r="M6" s="355">
        <v>14874949.231348613</v>
      </c>
      <c r="N6" s="355">
        <v>10122676.411957681</v>
      </c>
      <c r="O6" s="355">
        <f t="shared" si="0"/>
        <v>214380157.6647775</v>
      </c>
      <c r="P6" s="358">
        <v>436941</v>
      </c>
      <c r="Q6" s="359" t="s">
        <v>59</v>
      </c>
      <c r="R6" s="361">
        <f t="shared" si="1"/>
        <v>490.6386850050178</v>
      </c>
      <c r="S6" s="133">
        <f aca="true" t="shared" si="4" ref="S6:S14">((O6-G6)*100)/G6</f>
        <v>-2.2224686519727155</v>
      </c>
      <c r="T6" s="133">
        <f aca="true" t="shared" si="5" ref="T6:T14">((P6-H6)*100)/H6</f>
        <v>-24.091581887925283</v>
      </c>
      <c r="U6" s="133">
        <f aca="true" t="shared" si="6" ref="U6:U14">((R6-J6)*100)/J6</f>
        <v>28.809865598389884</v>
      </c>
    </row>
    <row r="7" spans="1:21" s="1" customFormat="1" ht="120">
      <c r="A7" s="128">
        <f t="shared" si="2"/>
        <v>3</v>
      </c>
      <c r="B7" s="10" t="s">
        <v>380</v>
      </c>
      <c r="C7" s="131">
        <v>33313520.168621622</v>
      </c>
      <c r="D7" s="131">
        <v>1047848.3731679118</v>
      </c>
      <c r="E7" s="131">
        <v>3215704.0565106603</v>
      </c>
      <c r="F7" s="131">
        <v>1333384.7863457433</v>
      </c>
      <c r="G7" s="131">
        <v>38910457.38464593</v>
      </c>
      <c r="H7" s="131">
        <v>25160</v>
      </c>
      <c r="I7" s="132" t="s">
        <v>64</v>
      </c>
      <c r="J7" s="131">
        <f t="shared" si="3"/>
        <v>1546.5205637776603</v>
      </c>
      <c r="K7" s="355">
        <v>24530230.329271086</v>
      </c>
      <c r="L7" s="356">
        <v>949872.788739189</v>
      </c>
      <c r="M7" s="355">
        <v>2143688.638338312</v>
      </c>
      <c r="N7" s="355">
        <v>1451432.1479240097</v>
      </c>
      <c r="O7" s="355">
        <f t="shared" si="0"/>
        <v>29075223.904272597</v>
      </c>
      <c r="P7" s="358">
        <v>27293</v>
      </c>
      <c r="Q7" s="359" t="s">
        <v>64</v>
      </c>
      <c r="R7" s="361">
        <f t="shared" si="1"/>
        <v>1065.2996704016634</v>
      </c>
      <c r="S7" s="133">
        <f t="shared" si="4"/>
        <v>-25.276581519327802</v>
      </c>
      <c r="T7" s="133">
        <f t="shared" si="5"/>
        <v>8.477742448330684</v>
      </c>
      <c r="U7" s="133">
        <f t="shared" si="6"/>
        <v>-31.11635917730874</v>
      </c>
    </row>
    <row r="8" spans="1:21" s="1" customFormat="1" ht="120">
      <c r="A8" s="128">
        <f t="shared" si="2"/>
        <v>4</v>
      </c>
      <c r="B8" s="10" t="s">
        <v>381</v>
      </c>
      <c r="C8" s="131">
        <v>134989808.38703185</v>
      </c>
      <c r="D8" s="131">
        <v>3175741.039902402</v>
      </c>
      <c r="E8" s="131">
        <v>12795100.502299238</v>
      </c>
      <c r="F8" s="131">
        <v>8080606.238318704</v>
      </c>
      <c r="G8" s="131">
        <v>159041256.1675522</v>
      </c>
      <c r="H8" s="131">
        <v>1181188</v>
      </c>
      <c r="I8" s="132" t="s">
        <v>59</v>
      </c>
      <c r="J8" s="131">
        <f t="shared" si="3"/>
        <v>134.64516754957907</v>
      </c>
      <c r="K8" s="355">
        <v>146849646.1939711</v>
      </c>
      <c r="L8" s="356">
        <v>4410586.576949213</v>
      </c>
      <c r="M8" s="355">
        <v>12187276.254546601</v>
      </c>
      <c r="N8" s="355">
        <v>9651753.784122026</v>
      </c>
      <c r="O8" s="355">
        <f t="shared" si="0"/>
        <v>173099262.80958894</v>
      </c>
      <c r="P8" s="358">
        <v>1179785</v>
      </c>
      <c r="Q8" s="359" t="s">
        <v>59</v>
      </c>
      <c r="R8" s="361">
        <f t="shared" si="1"/>
        <v>146.7210235844573</v>
      </c>
      <c r="S8" s="133">
        <f t="shared" si="4"/>
        <v>8.83922007458645</v>
      </c>
      <c r="T8" s="133">
        <f t="shared" si="5"/>
        <v>-0.11877872108419658</v>
      </c>
      <c r="U8" s="133">
        <f t="shared" si="6"/>
        <v>8.968651645393553</v>
      </c>
    </row>
    <row r="9" spans="1:21" s="1" customFormat="1" ht="120">
      <c r="A9" s="128">
        <f t="shared" si="2"/>
        <v>5</v>
      </c>
      <c r="B9" s="10" t="s">
        <v>382</v>
      </c>
      <c r="C9" s="131">
        <v>28571070.44113343</v>
      </c>
      <c r="D9" s="131">
        <v>804036.9563630304</v>
      </c>
      <c r="E9" s="131">
        <v>2997845.1492030565</v>
      </c>
      <c r="F9" s="131">
        <v>1172850.4321184063</v>
      </c>
      <c r="G9" s="131">
        <v>33545802.97881792</v>
      </c>
      <c r="H9" s="131">
        <v>7643</v>
      </c>
      <c r="I9" s="132" t="s">
        <v>64</v>
      </c>
      <c r="J9" s="131">
        <f t="shared" si="3"/>
        <v>4389.088444173482</v>
      </c>
      <c r="K9" s="355">
        <v>32771936.862851705</v>
      </c>
      <c r="L9" s="355">
        <v>1152539.0149701193</v>
      </c>
      <c r="M9" s="355">
        <v>2983582.585337291</v>
      </c>
      <c r="N9" s="355">
        <v>1785292.4589129349</v>
      </c>
      <c r="O9" s="355">
        <f t="shared" si="0"/>
        <v>38693350.922072046</v>
      </c>
      <c r="P9" s="358">
        <v>8604</v>
      </c>
      <c r="Q9" s="359" t="s">
        <v>64</v>
      </c>
      <c r="R9" s="361">
        <f t="shared" si="1"/>
        <v>4497.135160631339</v>
      </c>
      <c r="S9" s="133">
        <f t="shared" si="4"/>
        <v>15.344834483480629</v>
      </c>
      <c r="T9" s="133">
        <f t="shared" si="5"/>
        <v>12.573596755200837</v>
      </c>
      <c r="U9" s="133">
        <f t="shared" si="6"/>
        <v>2.4617119894516994</v>
      </c>
    </row>
    <row r="10" spans="1:21" s="1" customFormat="1" ht="55.5" customHeight="1">
      <c r="A10" s="128">
        <f t="shared" si="2"/>
        <v>6</v>
      </c>
      <c r="B10" s="10" t="s">
        <v>383</v>
      </c>
      <c r="C10" s="131">
        <v>23295050.984395027</v>
      </c>
      <c r="D10" s="131">
        <v>747982.9766933199</v>
      </c>
      <c r="E10" s="131">
        <v>2228509.0099018957</v>
      </c>
      <c r="F10" s="131">
        <v>805657.9486284965</v>
      </c>
      <c r="G10" s="131">
        <v>27077200.91961874</v>
      </c>
      <c r="H10" s="131">
        <v>390</v>
      </c>
      <c r="I10" s="132" t="s">
        <v>64</v>
      </c>
      <c r="J10" s="131">
        <f t="shared" si="3"/>
        <v>69428.72030671472</v>
      </c>
      <c r="K10" s="355">
        <v>41003774.565693825</v>
      </c>
      <c r="L10" s="356">
        <v>1152638.4254163953</v>
      </c>
      <c r="M10" s="355">
        <v>3279819.695631176</v>
      </c>
      <c r="N10" s="355">
        <v>1997796.495886639</v>
      </c>
      <c r="O10" s="355">
        <f t="shared" si="0"/>
        <v>47434029.182628036</v>
      </c>
      <c r="P10" s="358">
        <v>1864</v>
      </c>
      <c r="Q10" s="359" t="s">
        <v>64</v>
      </c>
      <c r="R10" s="361">
        <f t="shared" si="1"/>
        <v>25447.44054862019</v>
      </c>
      <c r="S10" s="133">
        <f t="shared" si="4"/>
        <v>75.1806965699316</v>
      </c>
      <c r="T10" s="133">
        <f t="shared" si="5"/>
        <v>377.94871794871796</v>
      </c>
      <c r="U10" s="133">
        <f t="shared" si="6"/>
        <v>-63.34738644727826</v>
      </c>
    </row>
    <row r="11" spans="1:21" s="1" customFormat="1" ht="24">
      <c r="A11" s="128">
        <f t="shared" si="2"/>
        <v>7</v>
      </c>
      <c r="B11" s="10" t="s">
        <v>384</v>
      </c>
      <c r="C11" s="131">
        <v>21782867.430471584</v>
      </c>
      <c r="D11" s="131">
        <v>93861.9270539128</v>
      </c>
      <c r="E11" s="131">
        <v>2341739.9668015344</v>
      </c>
      <c r="F11" s="131">
        <v>1475971.993998521</v>
      </c>
      <c r="G11" s="131">
        <v>25694441.318325553</v>
      </c>
      <c r="H11" s="131">
        <v>5274</v>
      </c>
      <c r="I11" s="132" t="s">
        <v>59</v>
      </c>
      <c r="J11" s="131">
        <f t="shared" si="3"/>
        <v>4871.907720577466</v>
      </c>
      <c r="K11" s="355">
        <v>13540224.701588042</v>
      </c>
      <c r="L11" s="356">
        <v>467516.29159507586</v>
      </c>
      <c r="M11" s="355">
        <v>1256482.3437635535</v>
      </c>
      <c r="N11" s="355">
        <v>1002495.1178596409</v>
      </c>
      <c r="O11" s="355">
        <f t="shared" si="0"/>
        <v>16266718.454806311</v>
      </c>
      <c r="P11" s="358">
        <v>4527</v>
      </c>
      <c r="Q11" s="359" t="s">
        <v>59</v>
      </c>
      <c r="R11" s="361">
        <f t="shared" si="1"/>
        <v>3593.266722952576</v>
      </c>
      <c r="S11" s="133">
        <f t="shared" si="4"/>
        <v>-36.691682635634066</v>
      </c>
      <c r="T11" s="133">
        <f t="shared" si="5"/>
        <v>-14.16382252559727</v>
      </c>
      <c r="U11" s="133">
        <f t="shared" si="6"/>
        <v>-26.245180963184023</v>
      </c>
    </row>
    <row r="12" spans="1:21" s="1" customFormat="1" ht="48">
      <c r="A12" s="128">
        <f t="shared" si="2"/>
        <v>8</v>
      </c>
      <c r="B12" s="10" t="s">
        <v>385</v>
      </c>
      <c r="C12" s="131">
        <v>117761415.24502029</v>
      </c>
      <c r="D12" s="131">
        <v>40188.87833784839</v>
      </c>
      <c r="E12" s="131">
        <v>2041117.6688635878</v>
      </c>
      <c r="F12" s="131">
        <v>1092358.547627701</v>
      </c>
      <c r="G12" s="131">
        <v>120935080.33984943</v>
      </c>
      <c r="H12" s="131">
        <v>1846</v>
      </c>
      <c r="I12" s="132" t="s">
        <v>62</v>
      </c>
      <c r="J12" s="131">
        <f t="shared" si="3"/>
        <v>65511.96118085018</v>
      </c>
      <c r="K12" s="355">
        <v>87849071.97907656</v>
      </c>
      <c r="L12" s="356">
        <v>826499.13877191</v>
      </c>
      <c r="M12" s="355">
        <v>1555112.781031887</v>
      </c>
      <c r="N12" s="355">
        <v>1274937.3777436316</v>
      </c>
      <c r="O12" s="355">
        <f t="shared" si="0"/>
        <v>91505621.276624</v>
      </c>
      <c r="P12" s="358">
        <v>1999</v>
      </c>
      <c r="Q12" s="359" t="s">
        <v>62</v>
      </c>
      <c r="R12" s="361">
        <f t="shared" si="1"/>
        <v>45775.698487555776</v>
      </c>
      <c r="S12" s="133">
        <f t="shared" si="4"/>
        <v>-24.334923316314285</v>
      </c>
      <c r="T12" s="133">
        <f t="shared" si="5"/>
        <v>8.28819068255688</v>
      </c>
      <c r="U12" s="133">
        <f t="shared" si="6"/>
        <v>-30.126197319617894</v>
      </c>
    </row>
    <row r="13" spans="1:21" s="1" customFormat="1" ht="48">
      <c r="A13" s="128">
        <f t="shared" si="2"/>
        <v>9</v>
      </c>
      <c r="B13" s="10" t="s">
        <v>386</v>
      </c>
      <c r="C13" s="131">
        <v>32659066.97155051</v>
      </c>
      <c r="D13" s="131">
        <v>18356.43571109068</v>
      </c>
      <c r="E13" s="131">
        <v>794720.8997702537</v>
      </c>
      <c r="F13" s="131">
        <v>458074.6769661991</v>
      </c>
      <c r="G13" s="131">
        <v>33930218.98399805</v>
      </c>
      <c r="H13" s="131">
        <v>4</v>
      </c>
      <c r="I13" s="132" t="s">
        <v>341</v>
      </c>
      <c r="J13" s="131">
        <f t="shared" si="3"/>
        <v>8482554.745999513</v>
      </c>
      <c r="K13" s="355">
        <v>58381829.4352382</v>
      </c>
      <c r="L13" s="356">
        <v>518374.9417676282</v>
      </c>
      <c r="M13" s="355">
        <v>854990.7630365503</v>
      </c>
      <c r="N13" s="355">
        <v>723280.8129923068</v>
      </c>
      <c r="O13" s="355">
        <f t="shared" si="0"/>
        <v>60478475.95303468</v>
      </c>
      <c r="P13" s="358">
        <v>4</v>
      </c>
      <c r="Q13" s="359" t="s">
        <v>341</v>
      </c>
      <c r="R13" s="361">
        <f t="shared" si="1"/>
        <v>15119618.98825867</v>
      </c>
      <c r="S13" s="133">
        <f t="shared" si="4"/>
        <v>78.24369474761461</v>
      </c>
      <c r="T13" s="133">
        <f t="shared" si="5"/>
        <v>0</v>
      </c>
      <c r="U13" s="133">
        <f t="shared" si="6"/>
        <v>78.24369474761461</v>
      </c>
    </row>
    <row r="14" spans="1:21" s="1" customFormat="1" ht="24.75" thickBot="1">
      <c r="A14" s="362"/>
      <c r="B14" s="326" t="s">
        <v>257</v>
      </c>
      <c r="C14" s="363">
        <f>SUM(C5:C13)</f>
        <v>606795894.5387906</v>
      </c>
      <c r="D14" s="363">
        <f aca="true" t="shared" si="7" ref="D14:J14">SUM(D5:D13)</f>
        <v>10840644.71</v>
      </c>
      <c r="E14" s="363">
        <f t="shared" si="7"/>
        <v>45747812.519999996</v>
      </c>
      <c r="F14" s="363">
        <f t="shared" si="7"/>
        <v>22915989.139999997</v>
      </c>
      <c r="G14" s="363">
        <f t="shared" si="7"/>
        <v>686300340.9087906</v>
      </c>
      <c r="H14" s="363">
        <f t="shared" si="7"/>
        <v>2005253</v>
      </c>
      <c r="I14" s="363"/>
      <c r="J14" s="363">
        <f t="shared" si="7"/>
        <v>8628952.60237098</v>
      </c>
      <c r="K14" s="357">
        <f aca="true" t="shared" si="8" ref="K14:P14">SUM(K5:K13)</f>
        <v>613643665.18</v>
      </c>
      <c r="L14" s="357">
        <f t="shared" si="8"/>
        <v>16988902.89</v>
      </c>
      <c r="M14" s="357">
        <f t="shared" si="8"/>
        <v>41419988.019999996</v>
      </c>
      <c r="N14" s="357">
        <f t="shared" si="8"/>
        <v>29732871.519999996</v>
      </c>
      <c r="O14" s="357">
        <f t="shared" si="8"/>
        <v>701785427.6099999</v>
      </c>
      <c r="P14" s="364">
        <f t="shared" si="8"/>
        <v>1758286</v>
      </c>
      <c r="Q14" s="364"/>
      <c r="R14" s="365">
        <f>SUM(R5:R13)</f>
        <v>15200952.376843948</v>
      </c>
      <c r="S14" s="366">
        <f t="shared" si="4"/>
        <v>2.256313421133398</v>
      </c>
      <c r="T14" s="366">
        <f t="shared" si="5"/>
        <v>-12.31600202069265</v>
      </c>
      <c r="U14" s="366">
        <f t="shared" si="6"/>
        <v>76.16219577642805</v>
      </c>
    </row>
    <row r="15" spans="11:15" ht="24.75" thickTop="1">
      <c r="K15" s="328"/>
      <c r="L15" s="328"/>
      <c r="M15" s="328"/>
      <c r="N15" s="328"/>
      <c r="O15" s="328"/>
    </row>
  </sheetData>
  <sheetProtection selectLockedCells="1" selectUnlockedCells="1"/>
  <mergeCells count="6">
    <mergeCell ref="C3:J3"/>
    <mergeCell ref="K3:R3"/>
    <mergeCell ref="S3:U3"/>
    <mergeCell ref="B1:U1"/>
    <mergeCell ref="B2:J2"/>
    <mergeCell ref="T2:U2"/>
  </mergeCells>
  <printOptions/>
  <pageMargins left="0.23" right="0" top="0.35433070866141736" bottom="0.15748031496062992" header="0.5118110236220472" footer="0.5118110236220472"/>
  <pageSetup horizontalDpi="600" verticalDpi="600" orientation="landscape" paperSize="9" scale="55" r:id="rId3"/>
  <headerFooter alignWithMargins="0">
    <oddFooter>&amp;C&amp;"TH SarabunPSK,ธรรมดา"&amp;14(ตารางที่ 8 เปรียบเทียบผลการคำนวณต้นทุนกิจกรรมหลักแยกตามแหล่งเงิน หน้า &amp;P - &amp;N)</oddFooter>
  </headerFooter>
  <legacyDrawing r:id="rId2"/>
</worksheet>
</file>

<file path=xl/worksheets/sheet4.xml><?xml version="1.0" encoding="utf-8"?>
<worksheet xmlns="http://schemas.openxmlformats.org/spreadsheetml/2006/main" xmlns:r="http://schemas.openxmlformats.org/officeDocument/2006/relationships">
  <sheetPr>
    <tabColor indexed="33"/>
  </sheetPr>
  <dimension ref="A1:T27"/>
  <sheetViews>
    <sheetView view="pageBreakPreview" zoomScale="75" zoomScaleNormal="75" zoomScaleSheetLayoutView="75" zoomScalePageLayoutView="0" workbookViewId="0" topLeftCell="A1">
      <pane ySplit="3" topLeftCell="BM10" activePane="bottomLeft" state="frozen"/>
      <selection pane="topLeft" activeCell="A1" sqref="A1"/>
      <selection pane="bottomLeft" activeCell="B20" sqref="B20"/>
    </sheetView>
  </sheetViews>
  <sheetFormatPr defaultColWidth="8.00390625" defaultRowHeight="14.25"/>
  <cols>
    <col min="1" max="1" width="25.625" style="291" customWidth="1"/>
    <col min="2" max="2" width="138.50390625" style="291" customWidth="1"/>
    <col min="3" max="3" width="7.00390625" style="190" hidden="1" customWidth="1"/>
    <col min="4" max="4" width="1.625" style="190" customWidth="1"/>
    <col min="5" max="5" width="4.50390625" style="190" customWidth="1"/>
    <col min="6" max="6" width="3.375" style="271" customWidth="1"/>
    <col min="7" max="7" width="28.25390625" style="271" customWidth="1"/>
    <col min="8" max="8" width="6.625" style="271" customWidth="1"/>
    <col min="9" max="10" width="7.125" style="271" customWidth="1"/>
    <col min="11" max="16384" width="8.00390625" style="160" customWidth="1"/>
  </cols>
  <sheetData>
    <row r="1" spans="1:10" s="174" customFormat="1" ht="21.75" customHeight="1">
      <c r="A1" s="403" t="s">
        <v>163</v>
      </c>
      <c r="B1" s="403"/>
      <c r="C1" s="403"/>
      <c r="D1" s="403"/>
      <c r="E1" s="403"/>
      <c r="F1" s="271"/>
      <c r="G1" s="272" t="s">
        <v>163</v>
      </c>
      <c r="H1" s="273"/>
      <c r="I1" s="424" t="s">
        <v>100</v>
      </c>
      <c r="J1" s="424"/>
    </row>
    <row r="2" spans="1:10" s="174" customFormat="1" ht="21.75" customHeight="1">
      <c r="A2" s="419" t="s">
        <v>223</v>
      </c>
      <c r="B2" s="419"/>
      <c r="C2" s="274"/>
      <c r="D2" s="420" t="s">
        <v>100</v>
      </c>
      <c r="E2" s="420"/>
      <c r="F2" s="275"/>
      <c r="G2" s="276" t="s">
        <v>378</v>
      </c>
      <c r="H2" s="408" t="s">
        <v>159</v>
      </c>
      <c r="I2" s="426"/>
      <c r="J2" s="427"/>
    </row>
    <row r="3" spans="1:10" s="176" customFormat="1" ht="87">
      <c r="A3" s="277" t="s">
        <v>378</v>
      </c>
      <c r="B3" s="277" t="s">
        <v>224</v>
      </c>
      <c r="C3" s="434" t="s">
        <v>159</v>
      </c>
      <c r="D3" s="435"/>
      <c r="E3" s="436"/>
      <c r="F3" s="278"/>
      <c r="G3" s="279"/>
      <c r="H3" s="54" t="s">
        <v>160</v>
      </c>
      <c r="I3" s="54" t="s">
        <v>161</v>
      </c>
      <c r="J3" s="54" t="s">
        <v>162</v>
      </c>
    </row>
    <row r="4" spans="1:10" ht="182.25" customHeight="1">
      <c r="A4" s="208" t="s">
        <v>473</v>
      </c>
      <c r="B4" s="208" t="s">
        <v>529</v>
      </c>
      <c r="C4" s="142">
        <v>22.52047691718845</v>
      </c>
      <c r="D4" s="142">
        <v>206.9114502691145</v>
      </c>
      <c r="E4" s="142">
        <v>-60.0795353807241</v>
      </c>
      <c r="F4" s="242">
        <v>1</v>
      </c>
      <c r="G4" s="254" t="s">
        <v>387</v>
      </c>
      <c r="H4" s="280">
        <v>10.531659483800832</v>
      </c>
      <c r="I4" s="280">
        <v>-53.26571598793073</v>
      </c>
      <c r="J4" s="281">
        <v>136.51086524671206</v>
      </c>
    </row>
    <row r="5" spans="1:10" ht="57.75" customHeight="1">
      <c r="A5" s="210" t="s">
        <v>474</v>
      </c>
      <c r="B5" s="141" t="s">
        <v>530</v>
      </c>
      <c r="C5" s="142">
        <v>21.03954327253568</v>
      </c>
      <c r="D5" s="142">
        <v>59.70004327899415</v>
      </c>
      <c r="E5" s="142">
        <v>-24.2081963239791</v>
      </c>
      <c r="F5" s="242">
        <f aca="true" t="shared" si="0" ref="F5:F12">F4+1</f>
        <v>2</v>
      </c>
      <c r="G5" s="254" t="s">
        <v>379</v>
      </c>
      <c r="H5" s="280">
        <v>-2.2224686519727155</v>
      </c>
      <c r="I5" s="280">
        <v>-24.091581887925283</v>
      </c>
      <c r="J5" s="281">
        <v>28.809865598389884</v>
      </c>
    </row>
    <row r="6" spans="1:10" ht="70.5" customHeight="1">
      <c r="A6" s="210" t="s">
        <v>475</v>
      </c>
      <c r="B6" s="141" t="s">
        <v>258</v>
      </c>
      <c r="C6" s="142">
        <v>21.91916531861014</v>
      </c>
      <c r="D6" s="142">
        <v>17.8068080722948</v>
      </c>
      <c r="E6" s="142">
        <v>3.49076366095218</v>
      </c>
      <c r="F6" s="242">
        <f t="shared" si="0"/>
        <v>3</v>
      </c>
      <c r="G6" s="254" t="s">
        <v>380</v>
      </c>
      <c r="H6" s="280">
        <v>-25.276581519327802</v>
      </c>
      <c r="I6" s="280">
        <v>8.477742448330684</v>
      </c>
      <c r="J6" s="281">
        <v>-31.11635917730874</v>
      </c>
    </row>
    <row r="7" spans="1:10" ht="71.25" customHeight="1">
      <c r="A7" s="210" t="s">
        <v>476</v>
      </c>
      <c r="B7" s="141" t="s">
        <v>482</v>
      </c>
      <c r="C7" s="142">
        <v>11.923058322847941</v>
      </c>
      <c r="D7" s="142">
        <v>53.93100140874622</v>
      </c>
      <c r="E7" s="142">
        <v>-27.2901122590315</v>
      </c>
      <c r="F7" s="242">
        <f t="shared" si="0"/>
        <v>4</v>
      </c>
      <c r="G7" s="254" t="s">
        <v>381</v>
      </c>
      <c r="H7" s="280">
        <v>8.83922007458645</v>
      </c>
      <c r="I7" s="280">
        <v>-0.11877872108419658</v>
      </c>
      <c r="J7" s="282">
        <v>8.968651645393553</v>
      </c>
    </row>
    <row r="8" spans="1:10" ht="69.75" customHeight="1">
      <c r="A8" s="210" t="s">
        <v>477</v>
      </c>
      <c r="B8" s="141" t="s">
        <v>483</v>
      </c>
      <c r="C8" s="142">
        <v>-17.47354292578158</v>
      </c>
      <c r="D8" s="142">
        <v>-0.8690012970168612</v>
      </c>
      <c r="E8" s="142">
        <v>-16.7501002169012</v>
      </c>
      <c r="F8" s="242">
        <f t="shared" si="0"/>
        <v>5</v>
      </c>
      <c r="G8" s="254" t="s">
        <v>382</v>
      </c>
      <c r="H8" s="280">
        <v>15.344834483480629</v>
      </c>
      <c r="I8" s="280">
        <v>12.573596755200837</v>
      </c>
      <c r="J8" s="282">
        <v>2.4617119894516994</v>
      </c>
    </row>
    <row r="9" spans="1:10" ht="59.25" customHeight="1">
      <c r="A9" s="211" t="s">
        <v>478</v>
      </c>
      <c r="B9" s="144" t="s">
        <v>265</v>
      </c>
      <c r="C9" s="142">
        <v>6.344407957572908</v>
      </c>
      <c r="D9" s="142">
        <v>-11.238532110091743</v>
      </c>
      <c r="E9" s="142">
        <v>19.8092037971622</v>
      </c>
      <c r="F9" s="242">
        <f t="shared" si="0"/>
        <v>6</v>
      </c>
      <c r="G9" s="254" t="s">
        <v>383</v>
      </c>
      <c r="H9" s="280">
        <v>75.1806965699316</v>
      </c>
      <c r="I9" s="280">
        <v>377.94871794871796</v>
      </c>
      <c r="J9" s="281">
        <v>-63.34738644727826</v>
      </c>
    </row>
    <row r="10" spans="1:10" ht="56.25" customHeight="1">
      <c r="A10" s="217" t="s">
        <v>479</v>
      </c>
      <c r="B10" s="313" t="s">
        <v>558</v>
      </c>
      <c r="C10" s="142">
        <v>62.915488280521316</v>
      </c>
      <c r="D10" s="142">
        <v>10.42713567839196</v>
      </c>
      <c r="E10" s="142">
        <v>47.5321145293458</v>
      </c>
      <c r="F10" s="242">
        <f t="shared" si="0"/>
        <v>7</v>
      </c>
      <c r="G10" s="254" t="s">
        <v>384</v>
      </c>
      <c r="H10" s="280">
        <v>-36.691682635634066</v>
      </c>
      <c r="I10" s="280">
        <v>-14.16382252559727</v>
      </c>
      <c r="J10" s="281">
        <v>-26.245180963184023</v>
      </c>
    </row>
    <row r="11" spans="1:10" ht="116.25" customHeight="1">
      <c r="A11" s="214" t="s">
        <v>480</v>
      </c>
      <c r="B11" s="143" t="s">
        <v>557</v>
      </c>
      <c r="C11" s="142">
        <v>172.24538251613217</v>
      </c>
      <c r="D11" s="142">
        <v>5.425471159337522</v>
      </c>
      <c r="E11" s="142">
        <v>158.234921335724</v>
      </c>
      <c r="F11" s="242">
        <f t="shared" si="0"/>
        <v>8</v>
      </c>
      <c r="G11" s="254" t="s">
        <v>385</v>
      </c>
      <c r="H11" s="280">
        <v>-24.334923316314285</v>
      </c>
      <c r="I11" s="280">
        <v>8.28819068255688</v>
      </c>
      <c r="J11" s="281">
        <v>-30.126197319617894</v>
      </c>
    </row>
    <row r="12" spans="1:10" ht="99.75" customHeight="1">
      <c r="A12" s="211" t="s">
        <v>481</v>
      </c>
      <c r="B12" s="211" t="s">
        <v>554</v>
      </c>
      <c r="C12" s="142">
        <v>-22.745661095129716</v>
      </c>
      <c r="D12" s="142">
        <v>-20</v>
      </c>
      <c r="E12" s="142">
        <v>-3.43207636891214</v>
      </c>
      <c r="F12" s="242">
        <f t="shared" si="0"/>
        <v>9</v>
      </c>
      <c r="G12" s="254" t="s">
        <v>386</v>
      </c>
      <c r="H12" s="280">
        <v>78.24369474761461</v>
      </c>
      <c r="I12" s="280">
        <v>0</v>
      </c>
      <c r="J12" s="281">
        <v>78.24369474761461</v>
      </c>
    </row>
    <row r="13" spans="1:10" ht="22.5" thickBot="1">
      <c r="A13" s="283"/>
      <c r="B13" s="283"/>
      <c r="F13" s="284"/>
      <c r="G13" s="285" t="s">
        <v>257</v>
      </c>
      <c r="H13" s="286">
        <v>2.256313421133398</v>
      </c>
      <c r="I13" s="286">
        <v>-12.31600202069265</v>
      </c>
      <c r="J13" s="286">
        <v>76.16219577642805</v>
      </c>
    </row>
    <row r="14" spans="1:2" ht="22.5" thickTop="1">
      <c r="A14" s="283"/>
      <c r="B14" s="283"/>
    </row>
    <row r="15" spans="1:18" s="190" customFormat="1" ht="21.75">
      <c r="A15" s="187" t="s">
        <v>99</v>
      </c>
      <c r="B15" s="187"/>
      <c r="C15" s="287"/>
      <c r="D15" s="287"/>
      <c r="E15" s="288"/>
      <c r="F15" s="271"/>
      <c r="G15" s="271"/>
      <c r="H15" s="271"/>
      <c r="I15" s="271"/>
      <c r="J15" s="271"/>
      <c r="K15" s="433"/>
      <c r="L15" s="433"/>
      <c r="M15" s="433"/>
      <c r="N15" s="433"/>
      <c r="O15" s="433"/>
      <c r="P15" s="433"/>
      <c r="Q15" s="433"/>
      <c r="R15" s="204"/>
    </row>
    <row r="16" spans="1:17" s="190" customFormat="1" ht="21.75">
      <c r="A16" s="188" t="s">
        <v>225</v>
      </c>
      <c r="B16" s="188"/>
      <c r="C16" s="192"/>
      <c r="D16" s="191"/>
      <c r="E16" s="192"/>
      <c r="F16" s="271"/>
      <c r="G16" s="271"/>
      <c r="H16" s="271"/>
      <c r="I16" s="271"/>
      <c r="J16" s="271"/>
      <c r="K16" s="193"/>
      <c r="L16" s="193"/>
      <c r="M16" s="193"/>
      <c r="N16" s="194"/>
      <c r="O16" s="195"/>
      <c r="P16" s="192"/>
      <c r="Q16" s="194"/>
    </row>
    <row r="17" spans="1:20" s="190" customFormat="1" ht="21.75">
      <c r="A17" s="197" t="s">
        <v>226</v>
      </c>
      <c r="B17" s="197"/>
      <c r="C17" s="289"/>
      <c r="D17" s="191"/>
      <c r="E17" s="290"/>
      <c r="F17" s="271"/>
      <c r="G17" s="271"/>
      <c r="H17" s="271"/>
      <c r="I17" s="271"/>
      <c r="J17" s="271"/>
      <c r="K17" s="194"/>
      <c r="L17" s="192"/>
      <c r="M17" s="193"/>
      <c r="N17" s="193"/>
      <c r="O17" s="193"/>
      <c r="P17" s="193"/>
      <c r="Q17" s="194"/>
      <c r="R17" s="195"/>
      <c r="S17" s="192"/>
      <c r="T17" s="194"/>
    </row>
    <row r="18" spans="1:20" s="190" customFormat="1" ht="21.75">
      <c r="A18" s="197" t="s">
        <v>227</v>
      </c>
      <c r="B18" s="197"/>
      <c r="C18" s="289"/>
      <c r="D18" s="191"/>
      <c r="E18" s="290"/>
      <c r="F18" s="271"/>
      <c r="G18" s="271"/>
      <c r="H18" s="271"/>
      <c r="I18" s="271"/>
      <c r="J18" s="271"/>
      <c r="K18" s="194"/>
      <c r="L18" s="192"/>
      <c r="M18" s="193"/>
      <c r="N18" s="193"/>
      <c r="O18" s="193"/>
      <c r="P18" s="193"/>
      <c r="Q18" s="194"/>
      <c r="R18" s="195"/>
      <c r="S18" s="192"/>
      <c r="T18" s="194"/>
    </row>
    <row r="19" spans="1:20" s="190" customFormat="1" ht="21.75">
      <c r="A19" s="197" t="s">
        <v>228</v>
      </c>
      <c r="B19" s="197"/>
      <c r="C19" s="289"/>
      <c r="D19" s="191"/>
      <c r="E19" s="290"/>
      <c r="F19" s="271"/>
      <c r="G19" s="271"/>
      <c r="H19" s="271"/>
      <c r="I19" s="271"/>
      <c r="J19" s="271"/>
      <c r="K19" s="194"/>
      <c r="L19" s="192"/>
      <c r="M19" s="193"/>
      <c r="N19" s="193"/>
      <c r="O19" s="193"/>
      <c r="P19" s="193"/>
      <c r="Q19" s="194"/>
      <c r="R19" s="195"/>
      <c r="S19" s="192"/>
      <c r="T19" s="194"/>
    </row>
    <row r="20" spans="1:20" s="190" customFormat="1" ht="21.75">
      <c r="A20" s="197" t="s">
        <v>229</v>
      </c>
      <c r="B20" s="197"/>
      <c r="C20" s="289"/>
      <c r="D20" s="191"/>
      <c r="E20" s="290"/>
      <c r="F20" s="271"/>
      <c r="G20" s="271"/>
      <c r="H20" s="271"/>
      <c r="I20" s="271"/>
      <c r="J20" s="271"/>
      <c r="K20" s="194"/>
      <c r="L20" s="192"/>
      <c r="M20" s="193"/>
      <c r="N20" s="193"/>
      <c r="O20" s="193"/>
      <c r="P20" s="193"/>
      <c r="Q20" s="194"/>
      <c r="R20" s="195"/>
      <c r="S20" s="192"/>
      <c r="T20" s="194"/>
    </row>
    <row r="21" spans="1:20" s="190" customFormat="1" ht="21.75">
      <c r="A21" s="197" t="s">
        <v>230</v>
      </c>
      <c r="B21" s="197"/>
      <c r="C21" s="198"/>
      <c r="D21" s="191"/>
      <c r="E21" s="290"/>
      <c r="F21" s="271"/>
      <c r="G21" s="271"/>
      <c r="H21" s="271"/>
      <c r="I21" s="271"/>
      <c r="J21" s="271"/>
      <c r="K21" s="194"/>
      <c r="L21" s="192"/>
      <c r="M21" s="193"/>
      <c r="N21" s="193"/>
      <c r="O21" s="193"/>
      <c r="P21" s="198"/>
      <c r="Q21" s="194"/>
      <c r="R21" s="195"/>
      <c r="S21" s="192"/>
      <c r="T21" s="194"/>
    </row>
    <row r="22" spans="1:20" s="190" customFormat="1" ht="21.75">
      <c r="A22" s="197" t="s">
        <v>231</v>
      </c>
      <c r="B22" s="197"/>
      <c r="C22" s="198"/>
      <c r="D22" s="191"/>
      <c r="E22" s="290"/>
      <c r="F22" s="271"/>
      <c r="G22" s="271"/>
      <c r="H22" s="271"/>
      <c r="I22" s="271"/>
      <c r="J22" s="271"/>
      <c r="K22" s="194"/>
      <c r="L22" s="192"/>
      <c r="M22" s="193"/>
      <c r="N22" s="193"/>
      <c r="O22" s="193"/>
      <c r="P22" s="198"/>
      <c r="Q22" s="194"/>
      <c r="R22" s="195"/>
      <c r="S22" s="192"/>
      <c r="T22" s="194"/>
    </row>
    <row r="23" spans="1:20" s="190" customFormat="1" ht="21.75">
      <c r="A23" s="197" t="s">
        <v>232</v>
      </c>
      <c r="B23" s="197"/>
      <c r="C23" s="198"/>
      <c r="D23" s="191"/>
      <c r="E23" s="290"/>
      <c r="F23" s="271"/>
      <c r="G23" s="271"/>
      <c r="H23" s="271"/>
      <c r="I23" s="271"/>
      <c r="J23" s="271"/>
      <c r="K23" s="194"/>
      <c r="L23" s="192"/>
      <c r="M23" s="193"/>
      <c r="N23" s="193"/>
      <c r="O23" s="193"/>
      <c r="P23" s="198"/>
      <c r="Q23" s="194"/>
      <c r="R23" s="195"/>
      <c r="S23" s="192"/>
      <c r="T23" s="194"/>
    </row>
    <row r="24" spans="1:20" s="190" customFormat="1" ht="21.75">
      <c r="A24" s="197" t="s">
        <v>233</v>
      </c>
      <c r="B24" s="197"/>
      <c r="C24" s="198"/>
      <c r="D24" s="191"/>
      <c r="E24" s="290"/>
      <c r="F24" s="271"/>
      <c r="G24" s="271"/>
      <c r="H24" s="271"/>
      <c r="I24" s="271"/>
      <c r="J24" s="271"/>
      <c r="K24" s="194"/>
      <c r="L24" s="192"/>
      <c r="M24" s="193"/>
      <c r="N24" s="193"/>
      <c r="O24" s="193"/>
      <c r="P24" s="198"/>
      <c r="Q24" s="194"/>
      <c r="R24" s="195"/>
      <c r="S24" s="192"/>
      <c r="T24" s="194"/>
    </row>
    <row r="25" spans="1:20" s="190" customFormat="1" ht="21.75">
      <c r="A25" s="197" t="s">
        <v>234</v>
      </c>
      <c r="B25" s="197"/>
      <c r="C25" s="198"/>
      <c r="D25" s="191"/>
      <c r="E25" s="290"/>
      <c r="F25" s="271"/>
      <c r="G25" s="271"/>
      <c r="H25" s="271"/>
      <c r="I25" s="271"/>
      <c r="J25" s="271"/>
      <c r="K25" s="194"/>
      <c r="L25" s="192"/>
      <c r="M25" s="193"/>
      <c r="N25" s="193"/>
      <c r="O25" s="193"/>
      <c r="P25" s="198"/>
      <c r="Q25" s="194"/>
      <c r="R25" s="195"/>
      <c r="S25" s="192"/>
      <c r="T25" s="194"/>
    </row>
    <row r="26" spans="1:20" s="190" customFormat="1" ht="21.75">
      <c r="A26" s="197"/>
      <c r="B26" s="197"/>
      <c r="C26" s="198"/>
      <c r="D26" s="191"/>
      <c r="E26" s="290"/>
      <c r="F26" s="271"/>
      <c r="G26" s="271"/>
      <c r="H26" s="271"/>
      <c r="I26" s="271"/>
      <c r="J26" s="271"/>
      <c r="K26" s="194"/>
      <c r="L26" s="192"/>
      <c r="M26" s="193"/>
      <c r="N26" s="193"/>
      <c r="O26" s="193"/>
      <c r="P26" s="198"/>
      <c r="Q26" s="194"/>
      <c r="R26" s="195"/>
      <c r="S26" s="192"/>
      <c r="T26" s="194"/>
    </row>
    <row r="27" spans="3:17" s="190" customFormat="1" ht="21.75">
      <c r="C27" s="192"/>
      <c r="D27" s="191"/>
      <c r="E27" s="192"/>
      <c r="F27" s="271"/>
      <c r="G27" s="271"/>
      <c r="H27" s="271"/>
      <c r="I27" s="271"/>
      <c r="J27" s="271"/>
      <c r="K27" s="193"/>
      <c r="L27" s="193"/>
      <c r="M27" s="198"/>
      <c r="N27" s="194"/>
      <c r="O27" s="195"/>
      <c r="P27" s="192"/>
      <c r="Q27" s="194"/>
    </row>
  </sheetData>
  <sheetProtection/>
  <mergeCells count="7">
    <mergeCell ref="A1:E1"/>
    <mergeCell ref="A2:B2"/>
    <mergeCell ref="K15:Q15"/>
    <mergeCell ref="D2:E2"/>
    <mergeCell ref="C3:E3"/>
    <mergeCell ref="I1:J1"/>
    <mergeCell ref="H2:J2"/>
  </mergeCells>
  <printOptions/>
  <pageMargins left="0.7086614173228347" right="0.7086614173228347" top="0.4724409448818898" bottom="0.3937007874015748" header="0.2362204724409449" footer="0.15748031496062992"/>
  <pageSetup horizontalDpi="600" verticalDpi="600" orientation="landscape" paperSize="9" scale="75" r:id="rId1"/>
  <headerFooter alignWithMargins="0">
    <oddFooter>&amp;C&amp;"TH SarabunPSK,ธรรมดา"&amp;12(สาเหตุการเปลี่ยนแปลงของต้นทุนต่อหน่วยของกิจกรรมหลัก ระหว่าง ปี 54-55 หน้า &amp;P - &amp;N)</oddFooter>
  </headerFooter>
</worksheet>
</file>

<file path=xl/worksheets/sheet5.xml><?xml version="1.0" encoding="utf-8"?>
<worksheet xmlns="http://schemas.openxmlformats.org/spreadsheetml/2006/main" xmlns:r="http://schemas.openxmlformats.org/officeDocument/2006/relationships">
  <sheetPr>
    <tabColor indexed="27"/>
  </sheetPr>
  <dimension ref="A1:BD122"/>
  <sheetViews>
    <sheetView view="pageBreakPreview" zoomScale="75" zoomScaleNormal="80" zoomScaleSheetLayoutView="75" zoomScalePageLayoutView="0" workbookViewId="0" topLeftCell="A1">
      <selection activeCell="A46" sqref="A46:U46"/>
    </sheetView>
  </sheetViews>
  <sheetFormatPr defaultColWidth="7.875" defaultRowHeight="14.25"/>
  <cols>
    <col min="1" max="1" width="3.00390625" style="1" customWidth="1"/>
    <col min="2" max="2" width="24.00390625" style="1" customWidth="1"/>
    <col min="3" max="4" width="11.875" style="66" customWidth="1"/>
    <col min="5" max="5" width="12.375" style="66" customWidth="1"/>
    <col min="6" max="6" width="10.75390625" style="66" customWidth="1"/>
    <col min="7" max="7" width="12.375" style="66" customWidth="1"/>
    <col min="8" max="8" width="9.625" style="66" customWidth="1"/>
    <col min="9" max="9" width="8.875" style="65" customWidth="1"/>
    <col min="10" max="10" width="9.875" style="31" customWidth="1"/>
    <col min="11" max="11" width="13.875" style="28" customWidth="1"/>
    <col min="12" max="12" width="12.875" style="28" customWidth="1"/>
    <col min="13" max="13" width="13.00390625" style="28" customWidth="1"/>
    <col min="14" max="14" width="12.375" style="28" customWidth="1"/>
    <col min="15" max="15" width="12.75390625" style="28" customWidth="1"/>
    <col min="16" max="16" width="9.75390625" style="28" customWidth="1"/>
    <col min="17" max="17" width="9.875" style="1" customWidth="1"/>
    <col min="18" max="18" width="9.75390625" style="1" customWidth="1"/>
    <col min="19" max="20" width="7.875" style="1" customWidth="1"/>
    <col min="21" max="21" width="8.25390625" style="1" customWidth="1"/>
    <col min="22" max="16384" width="7.875" style="1" customWidth="1"/>
  </cols>
  <sheetData>
    <row r="1" spans="2:21" ht="24">
      <c r="B1" s="437" t="s">
        <v>164</v>
      </c>
      <c r="C1" s="437"/>
      <c r="D1" s="437"/>
      <c r="E1" s="437"/>
      <c r="F1" s="437"/>
      <c r="G1" s="437"/>
      <c r="H1" s="437"/>
      <c r="I1" s="437"/>
      <c r="J1" s="437"/>
      <c r="K1" s="437"/>
      <c r="L1" s="437"/>
      <c r="M1" s="437"/>
      <c r="N1" s="437"/>
      <c r="O1" s="437"/>
      <c r="P1" s="437"/>
      <c r="Q1" s="437"/>
      <c r="R1" s="437"/>
      <c r="S1" s="437"/>
      <c r="T1" s="437"/>
      <c r="U1" s="437"/>
    </row>
    <row r="2" spans="2:21" ht="24">
      <c r="B2" s="3" t="s">
        <v>166</v>
      </c>
      <c r="T2" s="438" t="s">
        <v>100</v>
      </c>
      <c r="U2" s="438"/>
    </row>
    <row r="3" spans="1:21" ht="24">
      <c r="A3" s="43"/>
      <c r="B3" s="44" t="s">
        <v>388</v>
      </c>
      <c r="C3" s="411" t="s">
        <v>157</v>
      </c>
      <c r="D3" s="412"/>
      <c r="E3" s="412"/>
      <c r="F3" s="412"/>
      <c r="G3" s="412"/>
      <c r="H3" s="412"/>
      <c r="I3" s="412"/>
      <c r="J3" s="413"/>
      <c r="K3" s="408" t="s">
        <v>158</v>
      </c>
      <c r="L3" s="409"/>
      <c r="M3" s="409"/>
      <c r="N3" s="409"/>
      <c r="O3" s="409"/>
      <c r="P3" s="409"/>
      <c r="Q3" s="409"/>
      <c r="R3" s="410"/>
      <c r="S3" s="408" t="s">
        <v>159</v>
      </c>
      <c r="T3" s="409"/>
      <c r="U3" s="410"/>
    </row>
    <row r="4" spans="1:21" s="79" customFormat="1" ht="130.5">
      <c r="A4" s="80"/>
      <c r="B4" s="58"/>
      <c r="C4" s="63" t="s">
        <v>101</v>
      </c>
      <c r="D4" s="64" t="s">
        <v>102</v>
      </c>
      <c r="E4" s="64" t="s">
        <v>103</v>
      </c>
      <c r="F4" s="64" t="s">
        <v>52</v>
      </c>
      <c r="G4" s="64" t="s">
        <v>53</v>
      </c>
      <c r="H4" s="64" t="s">
        <v>54</v>
      </c>
      <c r="I4" s="42" t="s">
        <v>55</v>
      </c>
      <c r="J4" s="42" t="s">
        <v>56</v>
      </c>
      <c r="K4" s="61" t="s">
        <v>101</v>
      </c>
      <c r="L4" s="62" t="s">
        <v>102</v>
      </c>
      <c r="M4" s="62" t="s">
        <v>103</v>
      </c>
      <c r="N4" s="62" t="s">
        <v>52</v>
      </c>
      <c r="O4" s="62" t="s">
        <v>53</v>
      </c>
      <c r="P4" s="62" t="s">
        <v>54</v>
      </c>
      <c r="Q4" s="36" t="s">
        <v>55</v>
      </c>
      <c r="R4" s="36" t="s">
        <v>56</v>
      </c>
      <c r="S4" s="54" t="s">
        <v>160</v>
      </c>
      <c r="T4" s="54" t="s">
        <v>161</v>
      </c>
      <c r="U4" s="54" t="s">
        <v>162</v>
      </c>
    </row>
    <row r="5" spans="1:56" ht="69.75">
      <c r="A5" s="128">
        <v>1</v>
      </c>
      <c r="B5" s="331" t="s">
        <v>389</v>
      </c>
      <c r="C5" s="67">
        <v>49545356.74288275</v>
      </c>
      <c r="D5" s="67">
        <v>1729399.5780223648</v>
      </c>
      <c r="E5" s="67">
        <v>4302908.908704611</v>
      </c>
      <c r="F5" s="67">
        <v>1377829.4890782472</v>
      </c>
      <c r="G5" s="67">
        <v>56955494.718687974</v>
      </c>
      <c r="H5" s="67">
        <v>28933</v>
      </c>
      <c r="I5" s="68" t="s">
        <v>59</v>
      </c>
      <c r="J5" s="78">
        <f aca="true" t="shared" si="0" ref="J5:J59">G5/H5</f>
        <v>1968.530560905816</v>
      </c>
      <c r="K5" s="122">
        <v>56119718.16256616</v>
      </c>
      <c r="L5" s="122">
        <v>2720228.002915822</v>
      </c>
      <c r="M5" s="122">
        <v>4422640.175422741</v>
      </c>
      <c r="N5" s="122">
        <v>2544108.1839869996</v>
      </c>
      <c r="O5" s="122">
        <f aca="true" t="shared" si="1" ref="O5:O34">SUM(K5:N5)</f>
        <v>65806694.52489173</v>
      </c>
      <c r="P5" s="336">
        <v>30309</v>
      </c>
      <c r="Q5" s="70" t="s">
        <v>59</v>
      </c>
      <c r="R5" s="336">
        <f aca="true" t="shared" si="2" ref="R5:R34">O5/P5</f>
        <v>2171.1931942621572</v>
      </c>
      <c r="S5" s="127">
        <f aca="true" t="shared" si="3" ref="S5:S60">((O5-G5)*100)/G5</f>
        <v>15.540554690853273</v>
      </c>
      <c r="T5" s="127">
        <f aca="true" t="shared" si="4" ref="T5:T60">((P5-H5)*100)/H5</f>
        <v>4.75581515916082</v>
      </c>
      <c r="U5" s="127">
        <f aca="true" t="shared" si="5" ref="U5:U59">((R5-J5)*100)/J5</f>
        <v>10.295122533585989</v>
      </c>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row>
    <row r="6" spans="1:56" ht="69.75">
      <c r="A6" s="128">
        <f aca="true" t="shared" si="6" ref="A6:A59">A5+1</f>
        <v>2</v>
      </c>
      <c r="B6" s="331" t="s">
        <v>390</v>
      </c>
      <c r="C6" s="67">
        <v>3796078.2884423137</v>
      </c>
      <c r="D6" s="67">
        <v>137924.54983039288</v>
      </c>
      <c r="E6" s="67">
        <v>394818.4629258901</v>
      </c>
      <c r="F6" s="67">
        <v>117648.51657722892</v>
      </c>
      <c r="G6" s="67">
        <v>4446469.817775826</v>
      </c>
      <c r="H6" s="67">
        <v>3427</v>
      </c>
      <c r="I6" s="68" t="s">
        <v>59</v>
      </c>
      <c r="J6" s="78">
        <f t="shared" si="0"/>
        <v>1297.481709301379</v>
      </c>
      <c r="K6" s="122">
        <v>1506755.5913618258</v>
      </c>
      <c r="L6" s="337">
        <v>65188.16679328232</v>
      </c>
      <c r="M6" s="122">
        <v>133387.78840820235</v>
      </c>
      <c r="N6" s="122">
        <v>83017.05100646862</v>
      </c>
      <c r="O6" s="122">
        <f t="shared" si="1"/>
        <v>1788348.5975697793</v>
      </c>
      <c r="P6" s="336">
        <v>2661</v>
      </c>
      <c r="Q6" s="70" t="s">
        <v>59</v>
      </c>
      <c r="R6" s="336">
        <f t="shared" si="2"/>
        <v>672.0588491430963</v>
      </c>
      <c r="S6" s="127">
        <f t="shared" si="3"/>
        <v>-59.78048494964638</v>
      </c>
      <c r="T6" s="127">
        <f t="shared" si="4"/>
        <v>-22.35191129267581</v>
      </c>
      <c r="U6" s="127">
        <f t="shared" si="5"/>
        <v>-48.2028267277107</v>
      </c>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row>
    <row r="7" spans="1:56" ht="93">
      <c r="A7" s="128">
        <f t="shared" si="6"/>
        <v>3</v>
      </c>
      <c r="B7" s="331" t="s">
        <v>143</v>
      </c>
      <c r="C7" s="67">
        <v>15602674.951748759</v>
      </c>
      <c r="D7" s="67">
        <v>619454.7017331579</v>
      </c>
      <c r="E7" s="67">
        <v>1564754.693906024</v>
      </c>
      <c r="F7" s="67">
        <v>673498.3822592852</v>
      </c>
      <c r="G7" s="67">
        <v>18460382.729647227</v>
      </c>
      <c r="H7" s="67">
        <v>15</v>
      </c>
      <c r="I7" s="68" t="s">
        <v>62</v>
      </c>
      <c r="J7" s="78">
        <f t="shared" si="0"/>
        <v>1230692.1819764818</v>
      </c>
      <c r="K7" s="122">
        <v>6201227.188626463</v>
      </c>
      <c r="L7" s="337">
        <v>386581.8502302873</v>
      </c>
      <c r="M7" s="122">
        <v>488074.4624296433</v>
      </c>
      <c r="N7" s="122">
        <v>539814.7290225942</v>
      </c>
      <c r="O7" s="122">
        <f t="shared" si="1"/>
        <v>7615698.230308988</v>
      </c>
      <c r="P7" s="336">
        <v>18</v>
      </c>
      <c r="Q7" s="70" t="s">
        <v>62</v>
      </c>
      <c r="R7" s="336">
        <f t="shared" si="2"/>
        <v>423094.34612827713</v>
      </c>
      <c r="S7" s="127">
        <f t="shared" si="3"/>
        <v>-58.745718646026575</v>
      </c>
      <c r="T7" s="127">
        <f t="shared" si="4"/>
        <v>20</v>
      </c>
      <c r="U7" s="127">
        <f t="shared" si="5"/>
        <v>-65.62143220502213</v>
      </c>
      <c r="V7" s="2"/>
      <c r="W7" s="2"/>
      <c r="X7" s="2"/>
      <c r="Y7" s="2"/>
      <c r="Z7" s="2"/>
      <c r="AA7" s="2"/>
      <c r="AB7" s="2"/>
      <c r="AC7" s="2"/>
      <c r="AD7" s="2"/>
      <c r="AE7" s="2"/>
      <c r="AF7" s="75"/>
      <c r="AG7" s="2"/>
      <c r="AH7" s="2"/>
      <c r="AI7" s="2"/>
      <c r="AJ7" s="2"/>
      <c r="AK7" s="2"/>
      <c r="AL7" s="2"/>
      <c r="AM7" s="2"/>
      <c r="AN7" s="2"/>
      <c r="AO7" s="2"/>
      <c r="AP7" s="2"/>
      <c r="AQ7" s="2"/>
      <c r="AR7" s="2"/>
      <c r="AS7" s="2"/>
      <c r="AT7" s="2"/>
      <c r="AU7" s="2"/>
      <c r="AV7" s="2"/>
      <c r="AW7" s="2"/>
      <c r="AX7" s="2"/>
      <c r="AY7" s="2"/>
      <c r="AZ7" s="2"/>
      <c r="BA7" s="2"/>
      <c r="BB7" s="2"/>
      <c r="BC7" s="2"/>
      <c r="BD7" s="2"/>
    </row>
    <row r="8" spans="1:56" ht="93">
      <c r="A8" s="128">
        <f t="shared" si="6"/>
        <v>4</v>
      </c>
      <c r="B8" s="331" t="s">
        <v>391</v>
      </c>
      <c r="C8" s="67">
        <v>7983187.821087047</v>
      </c>
      <c r="D8" s="67">
        <v>281773.95247805567</v>
      </c>
      <c r="E8" s="67">
        <v>723823.8703238976</v>
      </c>
      <c r="F8" s="67">
        <v>234045.817063551</v>
      </c>
      <c r="G8" s="67">
        <v>9222831.460952552</v>
      </c>
      <c r="H8" s="67">
        <v>10634</v>
      </c>
      <c r="I8" s="68" t="s">
        <v>62</v>
      </c>
      <c r="J8" s="78">
        <f t="shared" si="0"/>
        <v>867.296545133774</v>
      </c>
      <c r="K8" s="122">
        <v>7681174.26447941</v>
      </c>
      <c r="L8" s="337">
        <v>380664.1162751315</v>
      </c>
      <c r="M8" s="122">
        <v>602257.0035473207</v>
      </c>
      <c r="N8" s="122">
        <v>345506.9487295978</v>
      </c>
      <c r="O8" s="122">
        <f t="shared" si="1"/>
        <v>9009602.333031459</v>
      </c>
      <c r="P8" s="336">
        <v>14070</v>
      </c>
      <c r="Q8" s="70" t="s">
        <v>62</v>
      </c>
      <c r="R8" s="336">
        <f t="shared" si="2"/>
        <v>640.3413172019516</v>
      </c>
      <c r="S8" s="127">
        <f t="shared" si="3"/>
        <v>-2.311970340386883</v>
      </c>
      <c r="T8" s="127">
        <f t="shared" si="4"/>
        <v>32.31145382734625</v>
      </c>
      <c r="U8" s="127">
        <f t="shared" si="5"/>
        <v>-26.16812314141252</v>
      </c>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row>
    <row r="9" spans="1:56" ht="69.75">
      <c r="A9" s="128">
        <f t="shared" si="6"/>
        <v>5</v>
      </c>
      <c r="B9" s="332" t="s">
        <v>392</v>
      </c>
      <c r="C9" s="67">
        <v>16435624.675790245</v>
      </c>
      <c r="D9" s="67">
        <v>548048.2837990257</v>
      </c>
      <c r="E9" s="67">
        <v>1651568.7111406452</v>
      </c>
      <c r="F9" s="67">
        <v>861453.0518937471</v>
      </c>
      <c r="G9" s="67">
        <v>19496694.72262366</v>
      </c>
      <c r="H9" s="67">
        <v>9733</v>
      </c>
      <c r="I9" s="68" t="s">
        <v>59</v>
      </c>
      <c r="J9" s="78">
        <f t="shared" si="0"/>
        <v>2003.153675395424</v>
      </c>
      <c r="K9" s="122">
        <v>14398729.07997972</v>
      </c>
      <c r="L9" s="337">
        <v>787140.950622714</v>
      </c>
      <c r="M9" s="122">
        <v>1189011.010954098</v>
      </c>
      <c r="N9" s="122">
        <v>935494.9639446952</v>
      </c>
      <c r="O9" s="122">
        <f t="shared" si="1"/>
        <v>17310376.005501226</v>
      </c>
      <c r="P9" s="336">
        <v>8496</v>
      </c>
      <c r="Q9" s="70" t="s">
        <v>59</v>
      </c>
      <c r="R9" s="336">
        <f t="shared" si="2"/>
        <v>2037.4736352991085</v>
      </c>
      <c r="S9" s="127">
        <f t="shared" si="3"/>
        <v>-11.213791610459312</v>
      </c>
      <c r="T9" s="127">
        <f t="shared" si="4"/>
        <v>-12.709339360937019</v>
      </c>
      <c r="U9" s="127">
        <f t="shared" si="5"/>
        <v>1.7132964048257437</v>
      </c>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row>
    <row r="10" spans="1:56" ht="93">
      <c r="A10" s="128">
        <f t="shared" si="6"/>
        <v>6</v>
      </c>
      <c r="B10" s="332" t="s">
        <v>393</v>
      </c>
      <c r="C10" s="67">
        <v>5522993.596120899</v>
      </c>
      <c r="D10" s="67">
        <v>191273.88995617878</v>
      </c>
      <c r="E10" s="67">
        <v>562947.1695374699</v>
      </c>
      <c r="F10" s="67">
        <v>170559.64798168675</v>
      </c>
      <c r="G10" s="67">
        <v>6447774.303596234</v>
      </c>
      <c r="H10" s="67">
        <v>2640</v>
      </c>
      <c r="I10" s="68" t="s">
        <v>64</v>
      </c>
      <c r="J10" s="78">
        <f t="shared" si="0"/>
        <v>2442.3387513622097</v>
      </c>
      <c r="K10" s="122">
        <v>8048232.733342911</v>
      </c>
      <c r="L10" s="122">
        <v>362196.25499893597</v>
      </c>
      <c r="M10" s="122">
        <v>685235.0477559844</v>
      </c>
      <c r="N10" s="122">
        <v>355056.0235170686</v>
      </c>
      <c r="O10" s="122">
        <f t="shared" si="1"/>
        <v>9450720.0596149</v>
      </c>
      <c r="P10" s="336">
        <v>3584</v>
      </c>
      <c r="Q10" s="70" t="s">
        <v>64</v>
      </c>
      <c r="R10" s="336">
        <f t="shared" si="2"/>
        <v>2636.919659490765</v>
      </c>
      <c r="S10" s="127">
        <f t="shared" si="3"/>
        <v>46.57336957876735</v>
      </c>
      <c r="T10" s="127">
        <f t="shared" si="4"/>
        <v>35.75757575757576</v>
      </c>
      <c r="U10" s="127">
        <f t="shared" si="5"/>
        <v>7.9669909843598905</v>
      </c>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row>
    <row r="11" spans="1:56" ht="54.75" customHeight="1">
      <c r="A11" s="128">
        <f t="shared" si="6"/>
        <v>7</v>
      </c>
      <c r="B11" s="331" t="s">
        <v>394</v>
      </c>
      <c r="C11" s="67">
        <v>3210494.210780193</v>
      </c>
      <c r="D11" s="67">
        <v>69523.18087367865</v>
      </c>
      <c r="E11" s="67">
        <v>239733.24099994713</v>
      </c>
      <c r="F11" s="67">
        <v>81052.1693139432</v>
      </c>
      <c r="G11" s="67">
        <v>3600802.801967762</v>
      </c>
      <c r="H11" s="67">
        <v>153</v>
      </c>
      <c r="I11" s="68" t="s">
        <v>64</v>
      </c>
      <c r="J11" s="78">
        <f t="shared" si="0"/>
        <v>23534.6588363906</v>
      </c>
      <c r="K11" s="122">
        <v>12136650.606917644</v>
      </c>
      <c r="L11" s="337">
        <v>359904.08637548296</v>
      </c>
      <c r="M11" s="122">
        <v>1032887.9165476417</v>
      </c>
      <c r="N11" s="122">
        <v>615601.4056940621</v>
      </c>
      <c r="O11" s="122">
        <f t="shared" si="1"/>
        <v>14145044.01553483</v>
      </c>
      <c r="P11" s="336">
        <f>185+23</f>
        <v>208</v>
      </c>
      <c r="Q11" s="70" t="s">
        <v>64</v>
      </c>
      <c r="R11" s="336">
        <f t="shared" si="2"/>
        <v>68005.0193054559</v>
      </c>
      <c r="S11" s="127">
        <f t="shared" si="3"/>
        <v>292.8302879514775</v>
      </c>
      <c r="T11" s="127">
        <f t="shared" si="4"/>
        <v>35.947712418300654</v>
      </c>
      <c r="U11" s="127">
        <f t="shared" si="5"/>
        <v>188.95689450276947</v>
      </c>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row>
    <row r="12" spans="1:56" ht="93">
      <c r="A12" s="128">
        <f t="shared" si="6"/>
        <v>8</v>
      </c>
      <c r="B12" s="331" t="s">
        <v>395</v>
      </c>
      <c r="C12" s="67">
        <v>1903745.9449201932</v>
      </c>
      <c r="D12" s="67">
        <v>61634.64444167867</v>
      </c>
      <c r="E12" s="67">
        <v>199940.5223079471</v>
      </c>
      <c r="F12" s="67">
        <v>66292.94190594318</v>
      </c>
      <c r="G12" s="67">
        <v>2231614.053575762</v>
      </c>
      <c r="H12" s="67">
        <v>1</v>
      </c>
      <c r="I12" s="68" t="s">
        <v>75</v>
      </c>
      <c r="J12" s="78">
        <f t="shared" si="0"/>
        <v>2231614.053575762</v>
      </c>
      <c r="K12" s="122">
        <v>7487694.900580519</v>
      </c>
      <c r="L12" s="337">
        <v>322440.7481546333</v>
      </c>
      <c r="M12" s="122">
        <v>607133.9708572854</v>
      </c>
      <c r="N12" s="122">
        <v>295617.8969323064</v>
      </c>
      <c r="O12" s="122">
        <f t="shared" si="1"/>
        <v>8712887.516524743</v>
      </c>
      <c r="P12" s="336">
        <v>1</v>
      </c>
      <c r="Q12" s="70" t="s">
        <v>75</v>
      </c>
      <c r="R12" s="336">
        <f t="shared" si="2"/>
        <v>8712887.516524743</v>
      </c>
      <c r="S12" s="127">
        <f t="shared" si="3"/>
        <v>290.4298551339512</v>
      </c>
      <c r="T12" s="127">
        <f t="shared" si="4"/>
        <v>0</v>
      </c>
      <c r="U12" s="127">
        <f t="shared" si="5"/>
        <v>290.4298551339512</v>
      </c>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row>
    <row r="13" spans="1:56" ht="69.75">
      <c r="A13" s="128">
        <f t="shared" si="6"/>
        <v>9</v>
      </c>
      <c r="B13" s="331" t="s">
        <v>396</v>
      </c>
      <c r="C13" s="67">
        <v>22318175.118779693</v>
      </c>
      <c r="D13" s="67">
        <v>1075719.0931340891</v>
      </c>
      <c r="E13" s="67">
        <v>1569456.6734971697</v>
      </c>
      <c r="F13" s="67">
        <v>700204.747937797</v>
      </c>
      <c r="G13" s="67">
        <v>25663555.63334875</v>
      </c>
      <c r="H13" s="67">
        <v>58920</v>
      </c>
      <c r="I13" s="68" t="s">
        <v>59</v>
      </c>
      <c r="J13" s="78">
        <f t="shared" si="0"/>
        <v>435.5661173345002</v>
      </c>
      <c r="K13" s="122">
        <v>19878338.038038414</v>
      </c>
      <c r="L13" s="337">
        <v>691800.6876449478</v>
      </c>
      <c r="M13" s="122">
        <v>1605287.2635418198</v>
      </c>
      <c r="N13" s="122">
        <v>795184.83100598</v>
      </c>
      <c r="O13" s="122">
        <f t="shared" si="1"/>
        <v>22970610.820231162</v>
      </c>
      <c r="P13" s="336">
        <v>57517</v>
      </c>
      <c r="Q13" s="70" t="s">
        <v>59</v>
      </c>
      <c r="R13" s="336">
        <f t="shared" si="2"/>
        <v>399.37080898223417</v>
      </c>
      <c r="S13" s="127">
        <f t="shared" si="3"/>
        <v>-10.493264657443714</v>
      </c>
      <c r="T13" s="127">
        <f t="shared" si="4"/>
        <v>-2.3811948404616428</v>
      </c>
      <c r="U13" s="127">
        <f t="shared" si="5"/>
        <v>-8.309945818046547</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row>
    <row r="14" spans="1:56" ht="69.75">
      <c r="A14" s="128">
        <f t="shared" si="6"/>
        <v>10</v>
      </c>
      <c r="B14" s="331" t="s">
        <v>397</v>
      </c>
      <c r="C14" s="67">
        <v>6239301.167874434</v>
      </c>
      <c r="D14" s="67">
        <v>346135.13250525587</v>
      </c>
      <c r="E14" s="67">
        <v>589429.8355502062</v>
      </c>
      <c r="F14" s="67">
        <v>214292.89009296443</v>
      </c>
      <c r="G14" s="67">
        <v>7389159.02602286</v>
      </c>
      <c r="H14" s="67">
        <v>4976</v>
      </c>
      <c r="I14" s="68" t="s">
        <v>59</v>
      </c>
      <c r="J14" s="78">
        <f t="shared" si="0"/>
        <v>1484.9596113389991</v>
      </c>
      <c r="K14" s="122">
        <v>2267187.4895758033</v>
      </c>
      <c r="L14" s="337">
        <v>112234.42556921899</v>
      </c>
      <c r="M14" s="122">
        <v>178175.44151516285</v>
      </c>
      <c r="N14" s="122">
        <v>128844.86852938903</v>
      </c>
      <c r="O14" s="122">
        <f t="shared" si="1"/>
        <v>2686442.2251895745</v>
      </c>
      <c r="P14" s="336">
        <v>4712</v>
      </c>
      <c r="Q14" s="70" t="s">
        <v>59</v>
      </c>
      <c r="R14" s="336">
        <f t="shared" si="2"/>
        <v>570.1278067040693</v>
      </c>
      <c r="S14" s="127">
        <f t="shared" si="3"/>
        <v>-63.64346448995664</v>
      </c>
      <c r="T14" s="127">
        <f t="shared" si="4"/>
        <v>-5.305466237942122</v>
      </c>
      <c r="U14" s="127">
        <f t="shared" si="5"/>
        <v>-61.606510887526376</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row>
    <row r="15" spans="1:56" ht="93">
      <c r="A15" s="128">
        <f t="shared" si="6"/>
        <v>11</v>
      </c>
      <c r="B15" s="331" t="s">
        <v>144</v>
      </c>
      <c r="C15" s="67">
        <v>22147705.134663265</v>
      </c>
      <c r="D15" s="67">
        <v>843263.8479207883</v>
      </c>
      <c r="E15" s="67">
        <v>1289089.3111575951</v>
      </c>
      <c r="F15" s="67">
        <v>607813.4304659476</v>
      </c>
      <c r="G15" s="67">
        <v>24887871.724207595</v>
      </c>
      <c r="H15" s="336">
        <v>8</v>
      </c>
      <c r="I15" s="68" t="s">
        <v>62</v>
      </c>
      <c r="J15" s="78">
        <f t="shared" si="0"/>
        <v>3110983.9655259494</v>
      </c>
      <c r="K15" s="122">
        <v>29032311.927442998</v>
      </c>
      <c r="L15" s="122">
        <v>1029885.3956795913</v>
      </c>
      <c r="M15" s="122">
        <v>2575981.6963095204</v>
      </c>
      <c r="N15" s="122">
        <v>1184649.830312945</v>
      </c>
      <c r="O15" s="122">
        <f t="shared" si="1"/>
        <v>33822828.84974506</v>
      </c>
      <c r="P15" s="336">
        <v>5</v>
      </c>
      <c r="Q15" s="70" t="s">
        <v>62</v>
      </c>
      <c r="R15" s="336">
        <f t="shared" si="2"/>
        <v>6764565.7699490115</v>
      </c>
      <c r="S15" s="127">
        <f t="shared" si="3"/>
        <v>35.900848511874685</v>
      </c>
      <c r="T15" s="127">
        <f t="shared" si="4"/>
        <v>-37.5</v>
      </c>
      <c r="U15" s="127">
        <f t="shared" si="5"/>
        <v>117.44135761899949</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row>
    <row r="16" spans="1:56" ht="93">
      <c r="A16" s="128">
        <f t="shared" si="6"/>
        <v>12</v>
      </c>
      <c r="B16" s="331" t="s">
        <v>398</v>
      </c>
      <c r="C16" s="67">
        <v>11302751.59146051</v>
      </c>
      <c r="D16" s="67">
        <v>730645.6751837586</v>
      </c>
      <c r="E16" s="67">
        <v>1037212.8373408112</v>
      </c>
      <c r="F16" s="67">
        <v>389933.89837745</v>
      </c>
      <c r="G16" s="67">
        <v>13460544.002362529</v>
      </c>
      <c r="H16" s="67">
        <v>3489</v>
      </c>
      <c r="I16" s="68" t="s">
        <v>62</v>
      </c>
      <c r="J16" s="78">
        <f t="shared" si="0"/>
        <v>3857.994841605769</v>
      </c>
      <c r="K16" s="122">
        <v>4832295.2662164215</v>
      </c>
      <c r="L16" s="337">
        <v>197808.12111059483</v>
      </c>
      <c r="M16" s="122">
        <v>443139.82123893086</v>
      </c>
      <c r="N16" s="122">
        <v>221281.759031501</v>
      </c>
      <c r="O16" s="122">
        <f t="shared" si="1"/>
        <v>5694524.967597448</v>
      </c>
      <c r="P16" s="336">
        <v>3917</v>
      </c>
      <c r="Q16" s="70" t="s">
        <v>62</v>
      </c>
      <c r="R16" s="336">
        <f t="shared" si="2"/>
        <v>1453.7975408724658</v>
      </c>
      <c r="S16" s="127">
        <f t="shared" si="3"/>
        <v>-57.69468925923073</v>
      </c>
      <c r="T16" s="127">
        <f t="shared" si="4"/>
        <v>12.267125250788192</v>
      </c>
      <c r="U16" s="127">
        <f t="shared" si="5"/>
        <v>-62.31727618724943</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row>
    <row r="17" spans="1:56" ht="93">
      <c r="A17" s="128">
        <f t="shared" si="6"/>
        <v>13</v>
      </c>
      <c r="B17" s="332" t="s">
        <v>399</v>
      </c>
      <c r="C17" s="67">
        <v>43442130.084475674</v>
      </c>
      <c r="D17" s="67">
        <v>2501853.8367485916</v>
      </c>
      <c r="E17" s="67">
        <v>3861775.571343656</v>
      </c>
      <c r="F17" s="67">
        <v>1589478.8319239935</v>
      </c>
      <c r="G17" s="67">
        <v>51395238.32449191</v>
      </c>
      <c r="H17" s="67">
        <v>38087</v>
      </c>
      <c r="I17" s="68" t="s">
        <v>59</v>
      </c>
      <c r="J17" s="78">
        <f t="shared" si="0"/>
        <v>1349.4168174046765</v>
      </c>
      <c r="K17" s="122">
        <v>56559654.13529777</v>
      </c>
      <c r="L17" s="337">
        <v>1859803.868505877</v>
      </c>
      <c r="M17" s="122">
        <v>5426771.2744898945</v>
      </c>
      <c r="N17" s="122">
        <v>2095313.1406723424</v>
      </c>
      <c r="O17" s="122">
        <f t="shared" si="1"/>
        <v>65941542.41896588</v>
      </c>
      <c r="P17" s="336">
        <v>37619</v>
      </c>
      <c r="Q17" s="70" t="s">
        <v>59</v>
      </c>
      <c r="R17" s="336">
        <f t="shared" si="2"/>
        <v>1752.8786628822106</v>
      </c>
      <c r="S17" s="127">
        <f t="shared" si="3"/>
        <v>28.302824480808116</v>
      </c>
      <c r="T17" s="127">
        <f t="shared" si="4"/>
        <v>-1.228765720587077</v>
      </c>
      <c r="U17" s="127">
        <f t="shared" si="5"/>
        <v>29.89897860125304</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row>
    <row r="18" spans="1:56" ht="93">
      <c r="A18" s="128">
        <f t="shared" si="6"/>
        <v>14</v>
      </c>
      <c r="B18" s="332" t="s">
        <v>400</v>
      </c>
      <c r="C18" s="67">
        <v>10291635.893941315</v>
      </c>
      <c r="D18" s="67">
        <v>583478.6479781335</v>
      </c>
      <c r="E18" s="67">
        <v>978351.9486829829</v>
      </c>
      <c r="F18" s="67">
        <v>374819.76039268164</v>
      </c>
      <c r="G18" s="67">
        <v>12228286.25099511</v>
      </c>
      <c r="H18" s="67">
        <v>2887</v>
      </c>
      <c r="I18" s="68" t="s">
        <v>64</v>
      </c>
      <c r="J18" s="78">
        <f t="shared" si="0"/>
        <v>4235.637773119193</v>
      </c>
      <c r="K18" s="122">
        <v>11294357.932086414</v>
      </c>
      <c r="L18" s="337">
        <v>396359.54404370143</v>
      </c>
      <c r="M18" s="122">
        <v>1027848.8683104946</v>
      </c>
      <c r="N18" s="122">
        <v>516609.9765128917</v>
      </c>
      <c r="O18" s="122">
        <f t="shared" si="1"/>
        <v>13235176.320953501</v>
      </c>
      <c r="P18" s="336">
        <v>3160</v>
      </c>
      <c r="Q18" s="70" t="s">
        <v>64</v>
      </c>
      <c r="R18" s="336">
        <f t="shared" si="2"/>
        <v>4188.346937010601</v>
      </c>
      <c r="S18" s="127">
        <f t="shared" si="3"/>
        <v>8.234106147756004</v>
      </c>
      <c r="T18" s="127">
        <f t="shared" si="4"/>
        <v>9.456182888811915</v>
      </c>
      <c r="U18" s="127">
        <f t="shared" si="5"/>
        <v>-1.1164985922241937</v>
      </c>
      <c r="V18" s="2"/>
      <c r="W18" s="2"/>
      <c r="X18" s="125"/>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row>
    <row r="19" spans="1:56" ht="69.75">
      <c r="A19" s="128">
        <f t="shared" si="6"/>
        <v>15</v>
      </c>
      <c r="B19" s="331" t="s">
        <v>401</v>
      </c>
      <c r="C19" s="67">
        <v>4837398.926267743</v>
      </c>
      <c r="D19" s="67">
        <v>229838.57650137568</v>
      </c>
      <c r="E19" s="67">
        <v>445124.38486989116</v>
      </c>
      <c r="F19" s="67">
        <v>168470.2049755262</v>
      </c>
      <c r="G19" s="67">
        <v>5680832.092614536</v>
      </c>
      <c r="H19" s="67">
        <v>57</v>
      </c>
      <c r="I19" s="68" t="s">
        <v>64</v>
      </c>
      <c r="J19" s="78">
        <f t="shared" si="0"/>
        <v>99663.72092306204</v>
      </c>
      <c r="K19" s="122">
        <v>9983100.325739862</v>
      </c>
      <c r="L19" s="337">
        <v>123168.42997047747</v>
      </c>
      <c r="M19" s="122">
        <v>634915.7630850364</v>
      </c>
      <c r="N19" s="122">
        <v>397964.44739882986</v>
      </c>
      <c r="O19" s="122">
        <f t="shared" si="1"/>
        <v>11139148.966194205</v>
      </c>
      <c r="P19" s="336">
        <v>1493</v>
      </c>
      <c r="Q19" s="70" t="s">
        <v>64</v>
      </c>
      <c r="R19" s="336">
        <f t="shared" si="2"/>
        <v>7460.916923103955</v>
      </c>
      <c r="S19" s="127">
        <f t="shared" si="3"/>
        <v>96.08305235206385</v>
      </c>
      <c r="T19" s="127">
        <f t="shared" si="4"/>
        <v>2519.2982456140353</v>
      </c>
      <c r="U19" s="127">
        <f t="shared" si="5"/>
        <v>-92.51390891890982</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row>
    <row r="20" spans="1:56" ht="46.5">
      <c r="A20" s="128">
        <f t="shared" si="6"/>
        <v>16</v>
      </c>
      <c r="B20" s="331" t="s">
        <v>402</v>
      </c>
      <c r="C20" s="67">
        <v>5849091.210474823</v>
      </c>
      <c r="D20" s="67">
        <v>373275.1313183344</v>
      </c>
      <c r="E20" s="67">
        <v>563112.9551494183</v>
      </c>
      <c r="F20" s="67">
        <v>193704.79211316878</v>
      </c>
      <c r="G20" s="67">
        <v>6979184.089055745</v>
      </c>
      <c r="H20" s="67">
        <v>4</v>
      </c>
      <c r="I20" s="68" t="s">
        <v>75</v>
      </c>
      <c r="J20" s="78">
        <f t="shared" si="0"/>
        <v>1744796.0222639362</v>
      </c>
      <c r="K20" s="122">
        <v>3497513.5533462455</v>
      </c>
      <c r="L20" s="122">
        <v>144864.34015357395</v>
      </c>
      <c r="M20" s="122">
        <v>330388.97371249244</v>
      </c>
      <c r="N20" s="122">
        <v>173600.1738455094</v>
      </c>
      <c r="O20" s="122">
        <f t="shared" si="1"/>
        <v>4146367.0410578214</v>
      </c>
      <c r="P20" s="336">
        <v>2</v>
      </c>
      <c r="Q20" s="70" t="s">
        <v>75</v>
      </c>
      <c r="R20" s="336">
        <f t="shared" si="2"/>
        <v>2073183.5205289107</v>
      </c>
      <c r="S20" s="127">
        <f t="shared" si="3"/>
        <v>-40.58951607882279</v>
      </c>
      <c r="T20" s="127">
        <f t="shared" si="4"/>
        <v>-50</v>
      </c>
      <c r="U20" s="127">
        <f t="shared" si="5"/>
        <v>18.820967842354417</v>
      </c>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row>
    <row r="21" spans="1:56" ht="46.5">
      <c r="A21" s="128">
        <f t="shared" si="6"/>
        <v>17</v>
      </c>
      <c r="B21" s="331" t="s">
        <v>403</v>
      </c>
      <c r="C21" s="67">
        <v>14434235.401075697</v>
      </c>
      <c r="D21" s="67">
        <v>21084.441212751943</v>
      </c>
      <c r="E21" s="67">
        <v>1436240.269269678</v>
      </c>
      <c r="F21" s="67">
        <v>634763.5969058701</v>
      </c>
      <c r="G21" s="67">
        <v>16526323.708463999</v>
      </c>
      <c r="H21" s="67">
        <v>183692</v>
      </c>
      <c r="I21" s="68" t="s">
        <v>59</v>
      </c>
      <c r="J21" s="78">
        <f t="shared" si="0"/>
        <v>89.96757457300262</v>
      </c>
      <c r="K21" s="122">
        <v>13905657.957534274</v>
      </c>
      <c r="L21" s="337">
        <v>453438.8121624889</v>
      </c>
      <c r="M21" s="122">
        <v>1082223.212049321</v>
      </c>
      <c r="N21" s="122">
        <v>940295.3394848844</v>
      </c>
      <c r="O21" s="122">
        <f t="shared" si="1"/>
        <v>16381615.321230967</v>
      </c>
      <c r="P21" s="336">
        <v>73539</v>
      </c>
      <c r="Q21" s="70" t="s">
        <v>59</v>
      </c>
      <c r="R21" s="336">
        <f t="shared" si="2"/>
        <v>222.7609203447282</v>
      </c>
      <c r="S21" s="127">
        <f t="shared" si="3"/>
        <v>-0.8756235796042113</v>
      </c>
      <c r="T21" s="127">
        <f t="shared" si="4"/>
        <v>-59.96613897175707</v>
      </c>
      <c r="U21" s="127">
        <f t="shared" si="5"/>
        <v>147.60134015169288</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row>
    <row r="22" spans="1:56" ht="46.5">
      <c r="A22" s="128">
        <f t="shared" si="6"/>
        <v>18</v>
      </c>
      <c r="B22" s="331" t="s">
        <v>404</v>
      </c>
      <c r="C22" s="67">
        <v>3020956.9203150715</v>
      </c>
      <c r="D22" s="67">
        <v>5643.683955373561</v>
      </c>
      <c r="E22" s="67">
        <v>347169.8713748298</v>
      </c>
      <c r="F22" s="67">
        <v>138405.24070692094</v>
      </c>
      <c r="G22" s="67">
        <v>3512175.716352196</v>
      </c>
      <c r="H22" s="67">
        <v>878</v>
      </c>
      <c r="I22" s="68" t="s">
        <v>59</v>
      </c>
      <c r="J22" s="78">
        <f t="shared" si="0"/>
        <v>4000.200132519585</v>
      </c>
      <c r="K22" s="122">
        <v>2319531.9229053613</v>
      </c>
      <c r="L22" s="337">
        <v>93006.46380241502</v>
      </c>
      <c r="M22" s="122">
        <v>218390.06212918574</v>
      </c>
      <c r="N22" s="122">
        <v>173307.2930831196</v>
      </c>
      <c r="O22" s="122">
        <f t="shared" si="1"/>
        <v>2804235.7419200814</v>
      </c>
      <c r="P22" s="336">
        <v>688</v>
      </c>
      <c r="Q22" s="70" t="s">
        <v>59</v>
      </c>
      <c r="R22" s="336">
        <f t="shared" si="2"/>
        <v>4075.9240434884905</v>
      </c>
      <c r="S22" s="127">
        <f t="shared" si="3"/>
        <v>-20.156735642127632</v>
      </c>
      <c r="T22" s="127">
        <f t="shared" si="4"/>
        <v>-21.64009111617312</v>
      </c>
      <c r="U22" s="127">
        <f t="shared" si="5"/>
        <v>1.8930030613545703</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row>
    <row r="23" spans="1:56" ht="69.75">
      <c r="A23" s="128">
        <f t="shared" si="6"/>
        <v>19</v>
      </c>
      <c r="B23" s="331" t="s">
        <v>145</v>
      </c>
      <c r="C23" s="67">
        <v>3709741.9905241155</v>
      </c>
      <c r="D23" s="67">
        <v>7385.937622945184</v>
      </c>
      <c r="E23" s="67">
        <v>418196.10016094166</v>
      </c>
      <c r="F23" s="67">
        <v>207315.65286266795</v>
      </c>
      <c r="G23" s="67">
        <v>4342639.68117067</v>
      </c>
      <c r="H23" s="67">
        <v>4</v>
      </c>
      <c r="I23" s="68" t="s">
        <v>62</v>
      </c>
      <c r="J23" s="78">
        <f t="shared" si="0"/>
        <v>1085659.9202926676</v>
      </c>
      <c r="K23" s="122">
        <v>4994354.617941927</v>
      </c>
      <c r="L23" s="337">
        <v>135632.16334233576</v>
      </c>
      <c r="M23" s="122">
        <v>356510.59151339385</v>
      </c>
      <c r="N23" s="122">
        <v>293952.3999366448</v>
      </c>
      <c r="O23" s="122">
        <f t="shared" si="1"/>
        <v>5780449.772734301</v>
      </c>
      <c r="P23" s="336">
        <v>11</v>
      </c>
      <c r="Q23" s="70" t="s">
        <v>62</v>
      </c>
      <c r="R23" s="336">
        <f t="shared" si="2"/>
        <v>525495.4338849365</v>
      </c>
      <c r="S23" s="127">
        <f t="shared" si="3"/>
        <v>33.10912710068619</v>
      </c>
      <c r="T23" s="127">
        <f t="shared" si="4"/>
        <v>175</v>
      </c>
      <c r="U23" s="127">
        <f t="shared" si="5"/>
        <v>-51.59668105429593</v>
      </c>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row>
    <row r="24" spans="1:56" ht="69.75">
      <c r="A24" s="128">
        <f t="shared" si="6"/>
        <v>20</v>
      </c>
      <c r="B24" s="331" t="s">
        <v>405</v>
      </c>
      <c r="C24" s="67">
        <v>2441375.0906360536</v>
      </c>
      <c r="D24" s="67">
        <v>3985.381710337273</v>
      </c>
      <c r="E24" s="67">
        <v>253372.01294431154</v>
      </c>
      <c r="F24" s="67">
        <v>88614.67120226509</v>
      </c>
      <c r="G24" s="67">
        <v>2787347.1564929676</v>
      </c>
      <c r="H24" s="67">
        <v>1303</v>
      </c>
      <c r="I24" s="68" t="s">
        <v>62</v>
      </c>
      <c r="J24" s="78">
        <f t="shared" si="0"/>
        <v>2139.1766358349714</v>
      </c>
      <c r="K24" s="122">
        <v>2418771.6709937938</v>
      </c>
      <c r="L24" s="337">
        <v>95781.74608009211</v>
      </c>
      <c r="M24" s="122">
        <v>201506.7419934795</v>
      </c>
      <c r="N24" s="122">
        <v>172347.3713519431</v>
      </c>
      <c r="O24" s="122">
        <f t="shared" si="1"/>
        <v>2888407.530419308</v>
      </c>
      <c r="P24" s="336">
        <v>824</v>
      </c>
      <c r="Q24" s="70" t="s">
        <v>62</v>
      </c>
      <c r="R24" s="336">
        <f t="shared" si="2"/>
        <v>3505.3489446836265</v>
      </c>
      <c r="S24" s="127">
        <f t="shared" si="3"/>
        <v>3.6256830689685056</v>
      </c>
      <c r="T24" s="127">
        <f t="shared" si="4"/>
        <v>-36.761320030698386</v>
      </c>
      <c r="U24" s="127">
        <f t="shared" si="5"/>
        <v>63.86439931901209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row>
    <row r="25" spans="1:56" ht="69.75">
      <c r="A25" s="128">
        <f t="shared" si="6"/>
        <v>21</v>
      </c>
      <c r="B25" s="332" t="s">
        <v>406</v>
      </c>
      <c r="C25" s="67">
        <v>6068755.1374959685</v>
      </c>
      <c r="D25" s="67">
        <v>10942.524715083633</v>
      </c>
      <c r="E25" s="67">
        <v>706044.112515062</v>
      </c>
      <c r="F25" s="67">
        <v>287676.3951585429</v>
      </c>
      <c r="G25" s="67">
        <v>7073418.1698846575</v>
      </c>
      <c r="H25" s="67">
        <v>2396</v>
      </c>
      <c r="I25" s="68" t="s">
        <v>59</v>
      </c>
      <c r="J25" s="78">
        <f t="shared" si="0"/>
        <v>2952.177867230658</v>
      </c>
      <c r="K25" s="122">
        <v>6650751.259505951</v>
      </c>
      <c r="L25" s="122">
        <v>211659.18182603724</v>
      </c>
      <c r="M25" s="122">
        <v>613880.4389221161</v>
      </c>
      <c r="N25" s="122">
        <v>476448.861130283</v>
      </c>
      <c r="O25" s="122">
        <f t="shared" si="1"/>
        <v>7952739.741384388</v>
      </c>
      <c r="P25" s="336">
        <v>1808</v>
      </c>
      <c r="Q25" s="70" t="s">
        <v>59</v>
      </c>
      <c r="R25" s="336">
        <f t="shared" si="2"/>
        <v>4398.639237491365</v>
      </c>
      <c r="S25" s="127">
        <f t="shared" si="3"/>
        <v>12.43135285346871</v>
      </c>
      <c r="T25" s="127">
        <f t="shared" si="4"/>
        <v>-24.540901502504173</v>
      </c>
      <c r="U25" s="127">
        <f t="shared" si="5"/>
        <v>48.99641672395522</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row>
    <row r="26" spans="1:56" ht="69.75">
      <c r="A26" s="128">
        <f t="shared" si="6"/>
        <v>22</v>
      </c>
      <c r="B26" s="332" t="s">
        <v>407</v>
      </c>
      <c r="C26" s="67">
        <v>2453860.432667997</v>
      </c>
      <c r="D26" s="67">
        <v>3206.2008905990892</v>
      </c>
      <c r="E26" s="67">
        <v>293406.3250937921</v>
      </c>
      <c r="F26" s="67">
        <v>90691.81230268898</v>
      </c>
      <c r="G26" s="67">
        <v>2841164.770955078</v>
      </c>
      <c r="H26" s="67">
        <v>458</v>
      </c>
      <c r="I26" s="68" t="s">
        <v>64</v>
      </c>
      <c r="J26" s="78">
        <f t="shared" si="0"/>
        <v>6203.416530469603</v>
      </c>
      <c r="K26" s="122">
        <v>4067302.512002984</v>
      </c>
      <c r="L26" s="337">
        <v>114175.22453381773</v>
      </c>
      <c r="M26" s="122">
        <v>392846.5820688242</v>
      </c>
      <c r="N26" s="122">
        <v>268328.28800751787</v>
      </c>
      <c r="O26" s="122">
        <f t="shared" si="1"/>
        <v>4842652.606613144</v>
      </c>
      <c r="P26" s="336">
        <v>412</v>
      </c>
      <c r="Q26" s="70" t="s">
        <v>64</v>
      </c>
      <c r="R26" s="336">
        <f t="shared" si="2"/>
        <v>11754.011181099864</v>
      </c>
      <c r="S26" s="127">
        <f t="shared" si="3"/>
        <v>70.44603171625461</v>
      </c>
      <c r="T26" s="127">
        <f t="shared" si="4"/>
        <v>-10.043668122270743</v>
      </c>
      <c r="U26" s="127">
        <f t="shared" si="5"/>
        <v>89.4764138981665</v>
      </c>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row>
    <row r="27" spans="1:56" ht="69.75">
      <c r="A27" s="128">
        <f t="shared" si="6"/>
        <v>23</v>
      </c>
      <c r="B27" s="331" t="s">
        <v>408</v>
      </c>
      <c r="C27" s="67">
        <v>1824945.871566143</v>
      </c>
      <c r="D27" s="67">
        <v>2231.615944200296</v>
      </c>
      <c r="E27" s="67">
        <v>219991.54361198997</v>
      </c>
      <c r="F27" s="67">
        <v>65589.20847556948</v>
      </c>
      <c r="G27" s="67">
        <v>2112758.2395979026</v>
      </c>
      <c r="H27" s="67">
        <v>22</v>
      </c>
      <c r="I27" s="68" t="s">
        <v>64</v>
      </c>
      <c r="J27" s="78">
        <f t="shared" si="0"/>
        <v>96034.4654362683</v>
      </c>
      <c r="K27" s="122">
        <v>2284594.103880877</v>
      </c>
      <c r="L27" s="337">
        <v>62509.63203829839</v>
      </c>
      <c r="M27" s="122">
        <v>224458.2950912508</v>
      </c>
      <c r="N27" s="122">
        <v>154662.8274662623</v>
      </c>
      <c r="O27" s="122">
        <f t="shared" si="1"/>
        <v>2726224.858476689</v>
      </c>
      <c r="P27" s="336">
        <v>16</v>
      </c>
      <c r="Q27" s="70" t="s">
        <v>64</v>
      </c>
      <c r="R27" s="336">
        <f t="shared" si="2"/>
        <v>170389.05365479307</v>
      </c>
      <c r="S27" s="127">
        <f t="shared" si="3"/>
        <v>29.036290446347547</v>
      </c>
      <c r="T27" s="127">
        <f t="shared" si="4"/>
        <v>-27.272727272727273</v>
      </c>
      <c r="U27" s="127">
        <f t="shared" si="5"/>
        <v>77.42489936372787</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row>
    <row r="28" spans="1:56" ht="69.75">
      <c r="A28" s="128">
        <f t="shared" si="6"/>
        <v>24</v>
      </c>
      <c r="B28" s="331" t="s">
        <v>409</v>
      </c>
      <c r="C28" s="67">
        <v>328995.5770729409</v>
      </c>
      <c r="D28" s="67">
        <v>1104.6002944285715</v>
      </c>
      <c r="E28" s="67">
        <v>35218.08234928571</v>
      </c>
      <c r="F28" s="67">
        <v>16170.18638057143</v>
      </c>
      <c r="G28" s="67">
        <v>381488.44609722664</v>
      </c>
      <c r="H28" s="67">
        <v>0</v>
      </c>
      <c r="I28" s="68" t="s">
        <v>75</v>
      </c>
      <c r="J28" s="67" t="s">
        <v>238</v>
      </c>
      <c r="K28" s="122">
        <v>90604.348336</v>
      </c>
      <c r="L28" s="337">
        <v>2142.829728</v>
      </c>
      <c r="M28" s="122">
        <v>9634.901356</v>
      </c>
      <c r="N28" s="122">
        <v>5451.0048799999995</v>
      </c>
      <c r="O28" s="122">
        <f t="shared" si="1"/>
        <v>107833.08429999999</v>
      </c>
      <c r="P28" s="336">
        <v>0</v>
      </c>
      <c r="Q28" s="70" t="s">
        <v>75</v>
      </c>
      <c r="R28" s="336">
        <v>0</v>
      </c>
      <c r="S28" s="127">
        <f t="shared" si="3"/>
        <v>-71.73359104235689</v>
      </c>
      <c r="T28" s="336">
        <v>0</v>
      </c>
      <c r="U28" s="336">
        <v>0</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row>
    <row r="29" spans="1:56" ht="46.5">
      <c r="A29" s="128">
        <f t="shared" si="6"/>
        <v>25</v>
      </c>
      <c r="B29" s="331" t="s">
        <v>410</v>
      </c>
      <c r="C29" s="67">
        <v>15985377.382499075</v>
      </c>
      <c r="D29" s="67">
        <v>14683.71457866618</v>
      </c>
      <c r="E29" s="67">
        <v>1364034.9805862727</v>
      </c>
      <c r="F29" s="67">
        <v>548490.7669575439</v>
      </c>
      <c r="G29" s="67">
        <v>17912586.844621558</v>
      </c>
      <c r="H29" s="67">
        <v>180268</v>
      </c>
      <c r="I29" s="68" t="s">
        <v>59</v>
      </c>
      <c r="J29" s="78">
        <f t="shared" si="0"/>
        <v>99.36642579171877</v>
      </c>
      <c r="K29" s="122">
        <v>16792037.7941939</v>
      </c>
      <c r="L29" s="337">
        <v>305522.1333332549</v>
      </c>
      <c r="M29" s="122">
        <v>1263809.9073844287</v>
      </c>
      <c r="N29" s="122">
        <v>982498.5774656602</v>
      </c>
      <c r="O29" s="122">
        <f t="shared" si="1"/>
        <v>19343868.412377246</v>
      </c>
      <c r="P29" s="336">
        <v>152933</v>
      </c>
      <c r="Q29" s="70" t="s">
        <v>59</v>
      </c>
      <c r="R29" s="336">
        <f t="shared" si="2"/>
        <v>126.48590175029095</v>
      </c>
      <c r="S29" s="127">
        <f t="shared" si="3"/>
        <v>7.9903677797684765</v>
      </c>
      <c r="T29" s="127">
        <f t="shared" si="4"/>
        <v>-15.163534293385403</v>
      </c>
      <c r="U29" s="127">
        <f t="shared" si="5"/>
        <v>27.292393524767725</v>
      </c>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row>
    <row r="30" spans="1:56" ht="69.75">
      <c r="A30" s="373">
        <f t="shared" si="6"/>
        <v>26</v>
      </c>
      <c r="B30" s="374" t="s">
        <v>146</v>
      </c>
      <c r="C30" s="375">
        <v>4666978.70109857</v>
      </c>
      <c r="D30" s="375">
        <v>12582.23097763659</v>
      </c>
      <c r="E30" s="375">
        <v>472909.7494314988</v>
      </c>
      <c r="F30" s="375">
        <v>314158.99528740684</v>
      </c>
      <c r="G30" s="375">
        <v>5466629.676795112</v>
      </c>
      <c r="H30" s="375">
        <v>7</v>
      </c>
      <c r="I30" s="376" t="s">
        <v>62</v>
      </c>
      <c r="J30" s="377">
        <f t="shared" si="0"/>
        <v>780947.096685016</v>
      </c>
      <c r="K30" s="121">
        <v>5538124.220415335</v>
      </c>
      <c r="L30" s="121">
        <v>101570.25946673634</v>
      </c>
      <c r="M30" s="121">
        <v>363287.7539015062</v>
      </c>
      <c r="N30" s="121">
        <v>285731.7688709036</v>
      </c>
      <c r="O30" s="121">
        <f t="shared" si="1"/>
        <v>6288714.002654481</v>
      </c>
      <c r="P30" s="123">
        <v>6</v>
      </c>
      <c r="Q30" s="378" t="s">
        <v>62</v>
      </c>
      <c r="R30" s="123">
        <f t="shared" si="2"/>
        <v>1048119.0004424135</v>
      </c>
      <c r="S30" s="379">
        <f t="shared" si="3"/>
        <v>15.038229667339149</v>
      </c>
      <c r="T30" s="379">
        <f t="shared" si="4"/>
        <v>-14.285714285714286</v>
      </c>
      <c r="U30" s="379">
        <f t="shared" si="5"/>
        <v>34.21126794522902</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row>
    <row r="31" spans="1:56" ht="51" customHeight="1">
      <c r="A31" s="321"/>
      <c r="B31" s="333"/>
      <c r="C31" s="385"/>
      <c r="D31" s="385"/>
      <c r="E31" s="385"/>
      <c r="F31" s="385"/>
      <c r="G31" s="385"/>
      <c r="H31" s="385"/>
      <c r="I31" s="386"/>
      <c r="J31" s="387"/>
      <c r="K31" s="338"/>
      <c r="L31" s="338"/>
      <c r="M31" s="338"/>
      <c r="N31" s="338"/>
      <c r="O31" s="338"/>
      <c r="P31" s="339"/>
      <c r="Q31" s="330"/>
      <c r="R31" s="339"/>
      <c r="S31" s="388"/>
      <c r="T31" s="388"/>
      <c r="U31" s="388"/>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row>
    <row r="32" spans="1:56" ht="69.75">
      <c r="A32" s="324">
        <f>A30+1</f>
        <v>27</v>
      </c>
      <c r="B32" s="380" t="s">
        <v>411</v>
      </c>
      <c r="C32" s="381">
        <v>1546729.2594195553</v>
      </c>
      <c r="D32" s="381">
        <v>3520.9121744905015</v>
      </c>
      <c r="E32" s="381">
        <v>148330.66496585024</v>
      </c>
      <c r="F32" s="381">
        <v>80870.71304428339</v>
      </c>
      <c r="G32" s="381">
        <v>1779451.5496041796</v>
      </c>
      <c r="H32" s="381">
        <v>5543</v>
      </c>
      <c r="I32" s="382" t="s">
        <v>62</v>
      </c>
      <c r="J32" s="383">
        <f t="shared" si="0"/>
        <v>321.0267994956124</v>
      </c>
      <c r="K32" s="340">
        <v>1387425.4286204763</v>
      </c>
      <c r="L32" s="341">
        <v>50783.89475236838</v>
      </c>
      <c r="M32" s="340">
        <v>100573.22569186623</v>
      </c>
      <c r="N32" s="340">
        <v>105757.87406177698</v>
      </c>
      <c r="O32" s="340">
        <f t="shared" si="1"/>
        <v>1644540.4231264878</v>
      </c>
      <c r="P32" s="342">
        <v>4047</v>
      </c>
      <c r="Q32" s="329" t="s">
        <v>62</v>
      </c>
      <c r="R32" s="342">
        <f t="shared" si="2"/>
        <v>406.3603714174667</v>
      </c>
      <c r="S32" s="384">
        <f t="shared" si="3"/>
        <v>-7.581612801298321</v>
      </c>
      <c r="T32" s="384">
        <f t="shared" si="4"/>
        <v>-26.988995128991522</v>
      </c>
      <c r="U32" s="384">
        <f t="shared" si="5"/>
        <v>26.58144804605965</v>
      </c>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row>
    <row r="33" spans="1:56" ht="46.5">
      <c r="A33" s="128">
        <f t="shared" si="6"/>
        <v>28</v>
      </c>
      <c r="B33" s="332" t="s">
        <v>412</v>
      </c>
      <c r="C33" s="67">
        <v>17168164.831887733</v>
      </c>
      <c r="D33" s="67">
        <v>25001.81225391247</v>
      </c>
      <c r="E33" s="67">
        <v>1542493.494745027</v>
      </c>
      <c r="F33" s="67">
        <v>587596.0783134034</v>
      </c>
      <c r="G33" s="67">
        <v>19323256.217200074</v>
      </c>
      <c r="H33" s="67">
        <v>28621</v>
      </c>
      <c r="I33" s="68" t="s">
        <v>59</v>
      </c>
      <c r="J33" s="78">
        <f t="shared" si="0"/>
        <v>675.1425951993317</v>
      </c>
      <c r="K33" s="122">
        <v>15035333.00623973</v>
      </c>
      <c r="L33" s="337">
        <v>278284.8652712095</v>
      </c>
      <c r="M33" s="122">
        <v>1259045.7492205878</v>
      </c>
      <c r="N33" s="122">
        <v>882248.1382841249</v>
      </c>
      <c r="O33" s="122">
        <f t="shared" si="1"/>
        <v>17454911.759015653</v>
      </c>
      <c r="P33" s="336">
        <v>28697</v>
      </c>
      <c r="Q33" s="70" t="s">
        <v>59</v>
      </c>
      <c r="R33" s="336">
        <f t="shared" si="2"/>
        <v>608.2486587105152</v>
      </c>
      <c r="S33" s="127">
        <f t="shared" si="3"/>
        <v>-9.66889036290563</v>
      </c>
      <c r="T33" s="127">
        <f t="shared" si="4"/>
        <v>0.26553928933300724</v>
      </c>
      <c r="U33" s="127">
        <f t="shared" si="5"/>
        <v>-9.908119701596739</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row>
    <row r="34" spans="1:56" ht="69.75">
      <c r="A34" s="128">
        <f t="shared" si="6"/>
        <v>29</v>
      </c>
      <c r="B34" s="332" t="s">
        <v>413</v>
      </c>
      <c r="C34" s="67">
        <v>5228579.114789782</v>
      </c>
      <c r="D34" s="67">
        <v>13496.996993441768</v>
      </c>
      <c r="E34" s="67">
        <v>576970.3554193212</v>
      </c>
      <c r="F34" s="67">
        <v>243265.89944005545</v>
      </c>
      <c r="G34" s="67">
        <v>6062312.366642601</v>
      </c>
      <c r="H34" s="67">
        <v>1206</v>
      </c>
      <c r="I34" s="68" t="s">
        <v>64</v>
      </c>
      <c r="J34" s="78">
        <f t="shared" si="0"/>
        <v>5026.793007166336</v>
      </c>
      <c r="K34" s="122">
        <v>5330447.59831643</v>
      </c>
      <c r="L34" s="337">
        <v>141249.55690356245</v>
      </c>
      <c r="M34" s="122">
        <v>509223.52946761675</v>
      </c>
      <c r="N34" s="122">
        <v>351099.6859466525</v>
      </c>
      <c r="O34" s="122">
        <f t="shared" si="1"/>
        <v>6332020.370634262</v>
      </c>
      <c r="P34" s="336">
        <v>1016</v>
      </c>
      <c r="Q34" s="70" t="s">
        <v>64</v>
      </c>
      <c r="R34" s="336">
        <f t="shared" si="2"/>
        <v>6232.303514403801</v>
      </c>
      <c r="S34" s="127">
        <f t="shared" si="3"/>
        <v>4.448929512040798</v>
      </c>
      <c r="T34" s="127">
        <f t="shared" si="4"/>
        <v>-15.754560530679933</v>
      </c>
      <c r="U34" s="127">
        <f t="shared" si="5"/>
        <v>23.98170176330826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row>
    <row r="35" spans="1:56" ht="69.75">
      <c r="A35" s="128">
        <f t="shared" si="6"/>
        <v>30</v>
      </c>
      <c r="B35" s="331" t="s">
        <v>414</v>
      </c>
      <c r="C35" s="67">
        <v>3158953.6044011293</v>
      </c>
      <c r="D35" s="67">
        <v>6095.637804530507</v>
      </c>
      <c r="E35" s="67">
        <v>311562.1466446005</v>
      </c>
      <c r="F35" s="67">
        <v>120363.45288864526</v>
      </c>
      <c r="G35" s="67">
        <v>3596974.8417389058</v>
      </c>
      <c r="H35" s="67">
        <v>133</v>
      </c>
      <c r="I35" s="68" t="s">
        <v>64</v>
      </c>
      <c r="J35" s="78">
        <f t="shared" si="0"/>
        <v>27044.923622097034</v>
      </c>
      <c r="K35" s="122">
        <v>3569470.3352470007</v>
      </c>
      <c r="L35" s="337">
        <v>65210.30429517098</v>
      </c>
      <c r="M35" s="122">
        <v>296173.8227348685</v>
      </c>
      <c r="N35" s="122">
        <v>204341.91611353576</v>
      </c>
      <c r="O35" s="122">
        <f aca="true" t="shared" si="7" ref="O35:O59">SUM(K35:N35)</f>
        <v>4135196.378390576</v>
      </c>
      <c r="P35" s="336">
        <v>122</v>
      </c>
      <c r="Q35" s="70" t="s">
        <v>64</v>
      </c>
      <c r="R35" s="336">
        <f aca="true" t="shared" si="8" ref="R35:R59">O35/P35</f>
        <v>33895.05228188997</v>
      </c>
      <c r="S35" s="127">
        <f t="shared" si="3"/>
        <v>14.96317211914318</v>
      </c>
      <c r="T35" s="127">
        <f t="shared" si="4"/>
        <v>-8.270676691729323</v>
      </c>
      <c r="U35" s="127">
        <f t="shared" si="5"/>
        <v>25.328704031524953</v>
      </c>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row>
    <row r="36" spans="1:56" ht="46.5">
      <c r="A36" s="128">
        <f t="shared" si="6"/>
        <v>31</v>
      </c>
      <c r="B36" s="331" t="s">
        <v>415</v>
      </c>
      <c r="C36" s="67">
        <v>564027.5070874384</v>
      </c>
      <c r="D36" s="67">
        <v>1232.6943214285716</v>
      </c>
      <c r="E36" s="67">
        <v>58331.58026428571</v>
      </c>
      <c r="F36" s="67">
        <v>24491.91262857143</v>
      </c>
      <c r="G36" s="67">
        <v>648083.694301724</v>
      </c>
      <c r="H36" s="67">
        <v>1</v>
      </c>
      <c r="I36" s="68" t="s">
        <v>75</v>
      </c>
      <c r="J36" s="78">
        <f t="shared" si="0"/>
        <v>648083.694301724</v>
      </c>
      <c r="K36" s="122">
        <v>254271.08</v>
      </c>
      <c r="L36" s="122">
        <v>554.79</v>
      </c>
      <c r="M36" s="122">
        <v>6396.38</v>
      </c>
      <c r="N36" s="122">
        <v>3882.68</v>
      </c>
      <c r="O36" s="122">
        <f t="shared" si="7"/>
        <v>265104.93</v>
      </c>
      <c r="P36" s="336">
        <v>1</v>
      </c>
      <c r="Q36" s="70" t="s">
        <v>75</v>
      </c>
      <c r="R36" s="336">
        <f t="shared" si="8"/>
        <v>265104.93</v>
      </c>
      <c r="S36" s="127">
        <f t="shared" si="3"/>
        <v>-59.09402869861792</v>
      </c>
      <c r="T36" s="127">
        <f t="shared" si="4"/>
        <v>0</v>
      </c>
      <c r="U36" s="127">
        <f t="shared" si="5"/>
        <v>-59.09402869861792</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row>
    <row r="37" spans="1:56" ht="46.5">
      <c r="A37" s="128">
        <f t="shared" si="6"/>
        <v>32</v>
      </c>
      <c r="B37" s="331" t="s">
        <v>416</v>
      </c>
      <c r="C37" s="67">
        <v>12957827.777763762</v>
      </c>
      <c r="D37" s="67">
        <v>20903.987101733048</v>
      </c>
      <c r="E37" s="67">
        <v>1422142.2749166044</v>
      </c>
      <c r="F37" s="67">
        <v>686392.5627686353</v>
      </c>
      <c r="G37" s="67">
        <v>15087266.602550734</v>
      </c>
      <c r="H37" s="67">
        <v>4131</v>
      </c>
      <c r="I37" s="68" t="s">
        <v>59</v>
      </c>
      <c r="J37" s="78">
        <f t="shared" si="0"/>
        <v>3652.2068754661664</v>
      </c>
      <c r="K37" s="122">
        <v>11797926.866825711</v>
      </c>
      <c r="L37" s="337">
        <v>329510.24537783104</v>
      </c>
      <c r="M37" s="122">
        <v>1134765.595075243</v>
      </c>
      <c r="N37" s="122">
        <v>956844.954680967</v>
      </c>
      <c r="O37" s="122">
        <f t="shared" si="7"/>
        <v>14219047.66195975</v>
      </c>
      <c r="P37" s="336">
        <v>4355</v>
      </c>
      <c r="Q37" s="70" t="s">
        <v>59</v>
      </c>
      <c r="R37" s="336">
        <f t="shared" si="8"/>
        <v>3264.993722608439</v>
      </c>
      <c r="S37" s="127">
        <f t="shared" si="3"/>
        <v>-5.754647037550179</v>
      </c>
      <c r="T37" s="127">
        <f t="shared" si="4"/>
        <v>5.4224158799322195</v>
      </c>
      <c r="U37" s="127">
        <f t="shared" si="5"/>
        <v>-10.602169210590066</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row>
    <row r="38" spans="1:56" ht="69.75">
      <c r="A38" s="128">
        <f t="shared" si="6"/>
        <v>33</v>
      </c>
      <c r="B38" s="331" t="s">
        <v>147</v>
      </c>
      <c r="C38" s="67">
        <v>4151480.6554570696</v>
      </c>
      <c r="D38" s="67">
        <v>19489.34046191249</v>
      </c>
      <c r="E38" s="67">
        <v>314861.1645678599</v>
      </c>
      <c r="F38" s="67">
        <v>394230.42473738827</v>
      </c>
      <c r="G38" s="67">
        <v>4880061.585224231</v>
      </c>
      <c r="H38" s="67">
        <v>3</v>
      </c>
      <c r="I38" s="68" t="s">
        <v>62</v>
      </c>
      <c r="J38" s="78">
        <f t="shared" si="0"/>
        <v>1626687.1950747436</v>
      </c>
      <c r="K38" s="122">
        <v>3139580.144208236</v>
      </c>
      <c r="L38" s="337">
        <v>134012.39990320485</v>
      </c>
      <c r="M38" s="122">
        <v>235817.4023778217</v>
      </c>
      <c r="N38" s="122">
        <v>277876.7103668927</v>
      </c>
      <c r="O38" s="122">
        <f t="shared" si="7"/>
        <v>3787286.656856155</v>
      </c>
      <c r="P38" s="336">
        <v>5</v>
      </c>
      <c r="Q38" s="70" t="s">
        <v>62</v>
      </c>
      <c r="R38" s="336">
        <f t="shared" si="8"/>
        <v>757457.331371231</v>
      </c>
      <c r="S38" s="127">
        <f t="shared" si="3"/>
        <v>-22.392646266529944</v>
      </c>
      <c r="T38" s="127">
        <f t="shared" si="4"/>
        <v>66.66666666666667</v>
      </c>
      <c r="U38" s="127">
        <f t="shared" si="5"/>
        <v>-53.435587759917965</v>
      </c>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row>
    <row r="39" spans="1:56" ht="69.75">
      <c r="A39" s="128">
        <f t="shared" si="6"/>
        <v>34</v>
      </c>
      <c r="B39" s="331" t="s">
        <v>417</v>
      </c>
      <c r="C39" s="67">
        <v>5979866.65730768</v>
      </c>
      <c r="D39" s="67">
        <v>18662.418338830626</v>
      </c>
      <c r="E39" s="67">
        <v>607086.1687424844</v>
      </c>
      <c r="F39" s="67">
        <v>356204.2664571383</v>
      </c>
      <c r="G39" s="67">
        <v>6961819.510846133</v>
      </c>
      <c r="H39" s="67">
        <v>2504</v>
      </c>
      <c r="I39" s="68" t="s">
        <v>62</v>
      </c>
      <c r="J39" s="78">
        <f t="shared" si="0"/>
        <v>2780.2793573666668</v>
      </c>
      <c r="K39" s="122">
        <v>3752749.0451957006</v>
      </c>
      <c r="L39" s="337">
        <v>106555.14639487457</v>
      </c>
      <c r="M39" s="122">
        <v>356860.3501010432</v>
      </c>
      <c r="N39" s="122">
        <v>288135.858501415</v>
      </c>
      <c r="O39" s="122">
        <f t="shared" si="7"/>
        <v>4504300.400193033</v>
      </c>
      <c r="P39" s="336">
        <v>2389</v>
      </c>
      <c r="Q39" s="70" t="s">
        <v>62</v>
      </c>
      <c r="R39" s="336">
        <f t="shared" si="8"/>
        <v>1885.433403178331</v>
      </c>
      <c r="S39" s="127">
        <f t="shared" si="3"/>
        <v>-35.299954370038186</v>
      </c>
      <c r="T39" s="127">
        <f t="shared" si="4"/>
        <v>-4.592651757188499</v>
      </c>
      <c r="U39" s="127">
        <f t="shared" si="5"/>
        <v>-32.185469126235084</v>
      </c>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row>
    <row r="40" spans="1:56" ht="46.5">
      <c r="A40" s="128">
        <f t="shared" si="6"/>
        <v>35</v>
      </c>
      <c r="B40" s="332" t="s">
        <v>418</v>
      </c>
      <c r="C40" s="67">
        <v>6639312.956979713</v>
      </c>
      <c r="D40" s="67">
        <v>14833.744102387986</v>
      </c>
      <c r="E40" s="67">
        <v>756029.6906952637</v>
      </c>
      <c r="F40" s="67">
        <v>404853.3390455498</v>
      </c>
      <c r="G40" s="67">
        <v>7815029.730822914</v>
      </c>
      <c r="H40" s="67">
        <v>1451</v>
      </c>
      <c r="I40" s="68" t="s">
        <v>59</v>
      </c>
      <c r="J40" s="78">
        <f t="shared" si="0"/>
        <v>5385.961220415516</v>
      </c>
      <c r="K40" s="122">
        <v>4633922.083685082</v>
      </c>
      <c r="L40" s="337">
        <v>139440.74373958708</v>
      </c>
      <c r="M40" s="122">
        <v>450678.55876361293</v>
      </c>
      <c r="N40" s="122">
        <v>369968.41881221597</v>
      </c>
      <c r="O40" s="122">
        <f t="shared" si="7"/>
        <v>5594009.805000499</v>
      </c>
      <c r="P40" s="336">
        <v>1425</v>
      </c>
      <c r="Q40" s="70" t="s">
        <v>59</v>
      </c>
      <c r="R40" s="336">
        <f t="shared" si="8"/>
        <v>3925.620915789824</v>
      </c>
      <c r="S40" s="127">
        <f t="shared" si="3"/>
        <v>-28.419852544675404</v>
      </c>
      <c r="T40" s="127">
        <f t="shared" si="4"/>
        <v>-1.791867677463818</v>
      </c>
      <c r="U40" s="127">
        <f t="shared" si="5"/>
        <v>-27.113828801630888</v>
      </c>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row>
    <row r="41" spans="1:56" ht="69.75">
      <c r="A41" s="128">
        <f t="shared" si="6"/>
        <v>36</v>
      </c>
      <c r="B41" s="332" t="s">
        <v>419</v>
      </c>
      <c r="C41" s="67">
        <v>2600364.881720662</v>
      </c>
      <c r="D41" s="67">
        <v>9156.938066343904</v>
      </c>
      <c r="E41" s="67">
        <v>275286.7682363085</v>
      </c>
      <c r="F41" s="67">
        <v>197359.9066217711</v>
      </c>
      <c r="G41" s="67">
        <v>3082168.494645085</v>
      </c>
      <c r="H41" s="67">
        <v>330</v>
      </c>
      <c r="I41" s="68" t="s">
        <v>64</v>
      </c>
      <c r="J41" s="78">
        <f t="shared" si="0"/>
        <v>9339.904529227531</v>
      </c>
      <c r="K41" s="122">
        <v>2047840.5347200097</v>
      </c>
      <c r="L41" s="122">
        <v>68021.20706293789</v>
      </c>
      <c r="M41" s="122">
        <v>188989.93744898247</v>
      </c>
      <c r="N41" s="122">
        <v>154006.7006234443</v>
      </c>
      <c r="O41" s="122">
        <f t="shared" si="7"/>
        <v>2458858.3798553743</v>
      </c>
      <c r="P41" s="336">
        <v>343</v>
      </c>
      <c r="Q41" s="70" t="s">
        <v>64</v>
      </c>
      <c r="R41" s="336">
        <f t="shared" si="8"/>
        <v>7168.683323193512</v>
      </c>
      <c r="S41" s="127">
        <f t="shared" si="3"/>
        <v>-20.22310317792946</v>
      </c>
      <c r="T41" s="127">
        <f t="shared" si="4"/>
        <v>3.9393939393939394</v>
      </c>
      <c r="U41" s="127">
        <f t="shared" si="5"/>
        <v>-23.24671734319744</v>
      </c>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row>
    <row r="42" spans="1:56" ht="69.75">
      <c r="A42" s="128">
        <f t="shared" si="6"/>
        <v>37</v>
      </c>
      <c r="B42" s="331" t="s">
        <v>420</v>
      </c>
      <c r="C42" s="67">
        <v>687455.3441059069</v>
      </c>
      <c r="D42" s="67">
        <v>1492.4149278323025</v>
      </c>
      <c r="E42" s="67">
        <v>72670.1306092648</v>
      </c>
      <c r="F42" s="67">
        <v>32960.22025902879</v>
      </c>
      <c r="G42" s="67">
        <v>794578.1099020329</v>
      </c>
      <c r="H42" s="67">
        <v>18</v>
      </c>
      <c r="I42" s="68" t="s">
        <v>64</v>
      </c>
      <c r="J42" s="78">
        <f t="shared" si="0"/>
        <v>44143.22832789071</v>
      </c>
      <c r="K42" s="122">
        <v>1080091.3143554302</v>
      </c>
      <c r="L42" s="337">
        <v>46690.534282428824</v>
      </c>
      <c r="M42" s="122">
        <v>84637.30424309008</v>
      </c>
      <c r="N42" s="122">
        <v>88893.53931877666</v>
      </c>
      <c r="O42" s="122">
        <f t="shared" si="7"/>
        <v>1300312.692199726</v>
      </c>
      <c r="P42" s="336">
        <v>20</v>
      </c>
      <c r="Q42" s="70" t="s">
        <v>64</v>
      </c>
      <c r="R42" s="336">
        <f t="shared" si="8"/>
        <v>65015.63460998629</v>
      </c>
      <c r="S42" s="127">
        <f t="shared" si="3"/>
        <v>63.64818964872407</v>
      </c>
      <c r="T42" s="127">
        <f t="shared" si="4"/>
        <v>11.11111111111111</v>
      </c>
      <c r="U42" s="127">
        <f t="shared" si="5"/>
        <v>47.283370683851665</v>
      </c>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row>
    <row r="43" spans="1:56" ht="46.5">
      <c r="A43" s="128">
        <f t="shared" si="6"/>
        <v>38</v>
      </c>
      <c r="B43" s="331" t="s">
        <v>421</v>
      </c>
      <c r="C43" s="67">
        <v>929942.7877185153</v>
      </c>
      <c r="D43" s="67">
        <v>1554.4802658323028</v>
      </c>
      <c r="E43" s="67">
        <v>82824.4230952648</v>
      </c>
      <c r="F43" s="67">
        <v>36562.85968752879</v>
      </c>
      <c r="G43" s="67">
        <v>1050884.5507671412</v>
      </c>
      <c r="H43" s="67">
        <v>1</v>
      </c>
      <c r="I43" s="68" t="s">
        <v>75</v>
      </c>
      <c r="J43" s="78">
        <f t="shared" si="0"/>
        <v>1050884.5507671412</v>
      </c>
      <c r="K43" s="122">
        <v>619783.997290241</v>
      </c>
      <c r="L43" s="337">
        <v>25152.730418329462</v>
      </c>
      <c r="M43" s="122">
        <v>53192.36800351051</v>
      </c>
      <c r="N43" s="122">
        <v>57780.604237356674</v>
      </c>
      <c r="O43" s="122">
        <f t="shared" si="7"/>
        <v>755909.6999494376</v>
      </c>
      <c r="P43" s="336">
        <v>1</v>
      </c>
      <c r="Q43" s="70" t="s">
        <v>75</v>
      </c>
      <c r="R43" s="336">
        <f t="shared" si="8"/>
        <v>755909.6999494376</v>
      </c>
      <c r="S43" s="127">
        <f t="shared" si="3"/>
        <v>-28.0691966213009</v>
      </c>
      <c r="T43" s="127">
        <f t="shared" si="4"/>
        <v>0</v>
      </c>
      <c r="U43" s="127">
        <f t="shared" si="5"/>
        <v>-28.0691966213009</v>
      </c>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row>
    <row r="44" spans="1:56" ht="24">
      <c r="A44" s="128">
        <f t="shared" si="6"/>
        <v>39</v>
      </c>
      <c r="B44" s="331" t="s">
        <v>428</v>
      </c>
      <c r="C44" s="67">
        <v>7520617.127214352</v>
      </c>
      <c r="D44" s="67">
        <v>16160.298286765837</v>
      </c>
      <c r="E44" s="67">
        <v>709699.5566989259</v>
      </c>
      <c r="F44" s="67">
        <v>335213.4182114209</v>
      </c>
      <c r="G44" s="67">
        <v>8581690.400411464</v>
      </c>
      <c r="H44" s="67">
        <v>19796</v>
      </c>
      <c r="I44" s="68" t="s">
        <v>59</v>
      </c>
      <c r="J44" s="78">
        <f>G44/H44</f>
        <v>433.50628411858276</v>
      </c>
      <c r="K44" s="122">
        <v>9469063.976017645</v>
      </c>
      <c r="L44" s="337">
        <v>275942.7230575671</v>
      </c>
      <c r="M44" s="122">
        <v>762013.547406429</v>
      </c>
      <c r="N44" s="122">
        <v>600288.7539569234</v>
      </c>
      <c r="O44" s="122">
        <f>SUM(K44:N44)</f>
        <v>11107309.000438564</v>
      </c>
      <c r="P44" s="336">
        <v>23597</v>
      </c>
      <c r="Q44" s="70" t="s">
        <v>59</v>
      </c>
      <c r="R44" s="367">
        <f>O44/P44</f>
        <v>470.7085222883656</v>
      </c>
      <c r="S44" s="127">
        <f aca="true" t="shared" si="9" ref="S44:T47">((O44-G44)*100)/G44</f>
        <v>29.430315965558535</v>
      </c>
      <c r="T44" s="127">
        <f t="shared" si="9"/>
        <v>19.200848656294202</v>
      </c>
      <c r="U44" s="127">
        <f>((R44-J44)*100)/J44</f>
        <v>8.58170677858188</v>
      </c>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row>
    <row r="45" spans="1:56" ht="46.5">
      <c r="A45" s="373">
        <f>A44+1</f>
        <v>40</v>
      </c>
      <c r="B45" s="374" t="s">
        <v>429</v>
      </c>
      <c r="C45" s="375">
        <v>13182628.908567028</v>
      </c>
      <c r="D45" s="375">
        <v>10001.86478795129</v>
      </c>
      <c r="E45" s="375">
        <v>1550000.5900429448</v>
      </c>
      <c r="F45" s="375">
        <v>364470.66651874984</v>
      </c>
      <c r="G45" s="375">
        <v>15107102.029916674</v>
      </c>
      <c r="H45" s="375">
        <v>188328</v>
      </c>
      <c r="I45" s="376" t="s">
        <v>59</v>
      </c>
      <c r="J45" s="377">
        <f>G45/H45</f>
        <v>80.21697267488994</v>
      </c>
      <c r="K45" s="121">
        <v>13360200.308303814</v>
      </c>
      <c r="L45" s="389">
        <v>333364.038687004</v>
      </c>
      <c r="M45" s="121">
        <v>1290331.7143875766</v>
      </c>
      <c r="N45" s="121">
        <v>920855.4036103406</v>
      </c>
      <c r="O45" s="121">
        <f>SUM(K45:N45)</f>
        <v>15904751.464988736</v>
      </c>
      <c r="P45" s="123">
        <v>73657</v>
      </c>
      <c r="Q45" s="378" t="s">
        <v>59</v>
      </c>
      <c r="R45" s="123">
        <f>O45/P45</f>
        <v>215.92993829491746</v>
      </c>
      <c r="S45" s="379">
        <f t="shared" si="9"/>
        <v>5.279963248361421</v>
      </c>
      <c r="T45" s="379">
        <f t="shared" si="9"/>
        <v>-60.8889809268935</v>
      </c>
      <c r="U45" s="379">
        <f>((R45-J45)*100)/J45</f>
        <v>169.18235766644594</v>
      </c>
      <c r="V45" s="2" t="s">
        <v>377</v>
      </c>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row>
    <row r="46" spans="1:56" ht="33.75" customHeight="1">
      <c r="A46" s="390"/>
      <c r="B46" s="391"/>
      <c r="C46" s="392"/>
      <c r="D46" s="392"/>
      <c r="E46" s="392"/>
      <c r="F46" s="392"/>
      <c r="G46" s="392"/>
      <c r="H46" s="392"/>
      <c r="I46" s="393"/>
      <c r="J46" s="394"/>
      <c r="K46" s="395"/>
      <c r="L46" s="395"/>
      <c r="M46" s="395"/>
      <c r="N46" s="395"/>
      <c r="O46" s="395"/>
      <c r="P46" s="396"/>
      <c r="Q46" s="397"/>
      <c r="R46" s="396"/>
      <c r="S46" s="398"/>
      <c r="T46" s="398"/>
      <c r="U46" s="398"/>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row>
    <row r="47" spans="1:56" ht="46.5">
      <c r="A47" s="324">
        <f>A45+1</f>
        <v>41</v>
      </c>
      <c r="B47" s="380" t="s">
        <v>142</v>
      </c>
      <c r="C47" s="381">
        <v>3723296.7826199406</v>
      </c>
      <c r="D47" s="381">
        <v>7424.953957173517</v>
      </c>
      <c r="E47" s="381">
        <v>323533.9625224366</v>
      </c>
      <c r="F47" s="381">
        <v>169848.12697703077</v>
      </c>
      <c r="G47" s="381">
        <v>4224103.826076581</v>
      </c>
      <c r="H47" s="381">
        <v>8</v>
      </c>
      <c r="I47" s="382" t="s">
        <v>62</v>
      </c>
      <c r="J47" s="383">
        <f>G47/H47</f>
        <v>528012.9782595726</v>
      </c>
      <c r="K47" s="340">
        <v>3296444.229145102</v>
      </c>
      <c r="L47" s="341">
        <v>110279.5274175834</v>
      </c>
      <c r="M47" s="340">
        <v>231740.4651720081</v>
      </c>
      <c r="N47" s="340">
        <v>202062.75503386382</v>
      </c>
      <c r="O47" s="340">
        <f>SUM(K47:N47)</f>
        <v>3840526.9767685574</v>
      </c>
      <c r="P47" s="342">
        <v>15</v>
      </c>
      <c r="Q47" s="329" t="s">
        <v>62</v>
      </c>
      <c r="R47" s="342">
        <f>O47/P47</f>
        <v>256035.1317845705</v>
      </c>
      <c r="S47" s="384">
        <f t="shared" si="9"/>
        <v>-9.08066811568636</v>
      </c>
      <c r="T47" s="384">
        <f t="shared" si="9"/>
        <v>87.5</v>
      </c>
      <c r="U47" s="384">
        <f>((R47-J47)*100)/J47</f>
        <v>-51.50968966169939</v>
      </c>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row>
    <row r="48" spans="1:56" ht="46.5">
      <c r="A48" s="128">
        <f t="shared" si="6"/>
        <v>42</v>
      </c>
      <c r="B48" s="331" t="s">
        <v>422</v>
      </c>
      <c r="C48" s="67">
        <v>5904442.180511183</v>
      </c>
      <c r="D48" s="67">
        <v>14303.025299550316</v>
      </c>
      <c r="E48" s="67">
        <v>652516.1622587474</v>
      </c>
      <c r="F48" s="67">
        <v>289749.5089840185</v>
      </c>
      <c r="G48" s="67">
        <v>6861010.877053498</v>
      </c>
      <c r="H48" s="67">
        <v>1078</v>
      </c>
      <c r="I48" s="68" t="s">
        <v>59</v>
      </c>
      <c r="J48" s="78">
        <f t="shared" si="0"/>
        <v>6364.574097452225</v>
      </c>
      <c r="K48" s="122">
        <v>4270421.494510981</v>
      </c>
      <c r="L48" s="122">
        <v>123951.12529023874</v>
      </c>
      <c r="M48" s="122">
        <v>460474.16548730654</v>
      </c>
      <c r="N48" s="122">
        <v>331098.8629862346</v>
      </c>
      <c r="O48" s="122">
        <f t="shared" si="7"/>
        <v>5185945.648274761</v>
      </c>
      <c r="P48" s="336">
        <v>908</v>
      </c>
      <c r="Q48" s="70" t="s">
        <v>59</v>
      </c>
      <c r="R48" s="336">
        <f t="shared" si="8"/>
        <v>5711.393885765155</v>
      </c>
      <c r="S48" s="127">
        <f t="shared" si="3"/>
        <v>-24.414262836704673</v>
      </c>
      <c r="T48" s="127">
        <f t="shared" si="4"/>
        <v>-15.769944341372913</v>
      </c>
      <c r="U48" s="127">
        <f t="shared" si="5"/>
        <v>-10.262748169567892</v>
      </c>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row>
    <row r="49" spans="1:56" ht="46.5">
      <c r="A49" s="128">
        <f t="shared" si="6"/>
        <v>43</v>
      </c>
      <c r="B49" s="331" t="s">
        <v>423</v>
      </c>
      <c r="C49" s="67">
        <v>210692.1626592419</v>
      </c>
      <c r="D49" s="67">
        <v>604.7359578423426</v>
      </c>
      <c r="E49" s="67">
        <v>23595.54310107988</v>
      </c>
      <c r="F49" s="67">
        <v>10057.85704053151</v>
      </c>
      <c r="G49" s="67">
        <v>244950.29875869563</v>
      </c>
      <c r="H49" s="67">
        <v>5</v>
      </c>
      <c r="I49" s="68" t="s">
        <v>59</v>
      </c>
      <c r="J49" s="78">
        <f t="shared" si="0"/>
        <v>48990.05975173913</v>
      </c>
      <c r="K49" s="122">
        <v>265769.31999619387</v>
      </c>
      <c r="L49" s="337">
        <v>16926.67187092377</v>
      </c>
      <c r="M49" s="122">
        <v>21084.122998999508</v>
      </c>
      <c r="N49" s="122">
        <v>23804.15014678874</v>
      </c>
      <c r="O49" s="122">
        <f t="shared" si="7"/>
        <v>327584.2650129059</v>
      </c>
      <c r="P49" s="336">
        <v>3</v>
      </c>
      <c r="Q49" s="70" t="s">
        <v>59</v>
      </c>
      <c r="R49" s="336">
        <f t="shared" si="8"/>
        <v>109194.75500430196</v>
      </c>
      <c r="S49" s="127">
        <f t="shared" si="3"/>
        <v>33.73499304673813</v>
      </c>
      <c r="T49" s="127">
        <f t="shared" si="4"/>
        <v>-40</v>
      </c>
      <c r="U49" s="127">
        <f t="shared" si="5"/>
        <v>122.89165507789686</v>
      </c>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row>
    <row r="50" spans="1:56" ht="69.75">
      <c r="A50" s="128">
        <f t="shared" si="6"/>
        <v>44</v>
      </c>
      <c r="B50" s="331" t="s">
        <v>424</v>
      </c>
      <c r="C50" s="67">
        <v>4059609.7487107757</v>
      </c>
      <c r="D50" s="67">
        <v>9260.033282439259</v>
      </c>
      <c r="E50" s="67">
        <v>445878.50219330547</v>
      </c>
      <c r="F50" s="67">
        <v>183715.42020105553</v>
      </c>
      <c r="G50" s="67">
        <v>4698463.704387576</v>
      </c>
      <c r="H50" s="67">
        <v>1687</v>
      </c>
      <c r="I50" s="68" t="s">
        <v>62</v>
      </c>
      <c r="J50" s="78">
        <f t="shared" si="0"/>
        <v>2785.100002600816</v>
      </c>
      <c r="K50" s="122">
        <v>4457814.653765284</v>
      </c>
      <c r="L50" s="337">
        <v>118279.76412612775</v>
      </c>
      <c r="M50" s="122">
        <v>439351.49576567166</v>
      </c>
      <c r="N50" s="122">
        <v>318402.33624777576</v>
      </c>
      <c r="O50" s="122">
        <f t="shared" si="7"/>
        <v>5333848.24990486</v>
      </c>
      <c r="P50" s="336">
        <v>2046</v>
      </c>
      <c r="Q50" s="70" t="s">
        <v>62</v>
      </c>
      <c r="R50" s="336">
        <f t="shared" si="8"/>
        <v>2606.9639540101953</v>
      </c>
      <c r="S50" s="127">
        <f t="shared" si="3"/>
        <v>13.523240478029894</v>
      </c>
      <c r="T50" s="127">
        <f t="shared" si="4"/>
        <v>21.280379371665678</v>
      </c>
      <c r="U50" s="127">
        <f t="shared" si="5"/>
        <v>-6.396037787665489</v>
      </c>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row>
    <row r="51" spans="1:56" ht="46.5">
      <c r="A51" s="128">
        <f t="shared" si="6"/>
        <v>45</v>
      </c>
      <c r="B51" s="332" t="s">
        <v>425</v>
      </c>
      <c r="C51" s="67">
        <v>4721337.189654966</v>
      </c>
      <c r="D51" s="67">
        <v>12370.340939894446</v>
      </c>
      <c r="E51" s="67">
        <v>561298.1003770131</v>
      </c>
      <c r="F51" s="67">
        <v>276906.37845500186</v>
      </c>
      <c r="G51" s="67">
        <v>5571912.009426875</v>
      </c>
      <c r="H51" s="67">
        <v>671</v>
      </c>
      <c r="I51" s="68" t="s">
        <v>59</v>
      </c>
      <c r="J51" s="78">
        <f t="shared" si="0"/>
        <v>8303.892711515462</v>
      </c>
      <c r="K51" s="122">
        <v>3015141.271924386</v>
      </c>
      <c r="L51" s="122">
        <v>142277.74969356434</v>
      </c>
      <c r="M51" s="122">
        <v>253154.31657518173</v>
      </c>
      <c r="N51" s="122">
        <v>275023.2362872542</v>
      </c>
      <c r="O51" s="122">
        <f t="shared" si="7"/>
        <v>3685596.574480386</v>
      </c>
      <c r="P51" s="336">
        <v>592</v>
      </c>
      <c r="Q51" s="70" t="s">
        <v>59</v>
      </c>
      <c r="R51" s="336">
        <f t="shared" si="8"/>
        <v>6225.669889324976</v>
      </c>
      <c r="S51" s="127">
        <f t="shared" si="3"/>
        <v>-33.85400616081363</v>
      </c>
      <c r="T51" s="127">
        <f t="shared" si="4"/>
        <v>-11.773472429210134</v>
      </c>
      <c r="U51" s="127">
        <f t="shared" si="5"/>
        <v>-25.027091442408704</v>
      </c>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row>
    <row r="52" spans="1:56" ht="46.5">
      <c r="A52" s="128">
        <f t="shared" si="6"/>
        <v>46</v>
      </c>
      <c r="B52" s="331" t="s">
        <v>426</v>
      </c>
      <c r="C52" s="67">
        <v>2547214.292210824</v>
      </c>
      <c r="D52" s="67">
        <v>5777.150536083655</v>
      </c>
      <c r="E52" s="67">
        <v>314571.2675467767</v>
      </c>
      <c r="F52" s="67">
        <v>104048.01143569748</v>
      </c>
      <c r="G52" s="67">
        <v>2971610.7217293815</v>
      </c>
      <c r="H52" s="67">
        <v>16330</v>
      </c>
      <c r="I52" s="68" t="s">
        <v>59</v>
      </c>
      <c r="J52" s="78">
        <f t="shared" si="0"/>
        <v>181.97248755231973</v>
      </c>
      <c r="K52" s="122">
        <v>2200123.3169482597</v>
      </c>
      <c r="L52" s="337">
        <v>79412.1856674874</v>
      </c>
      <c r="M52" s="122">
        <v>229381.93561311037</v>
      </c>
      <c r="N52" s="122">
        <v>177380.94867121612</v>
      </c>
      <c r="O52" s="122">
        <f t="shared" si="7"/>
        <v>2686298.3869000734</v>
      </c>
      <c r="P52" s="336">
        <v>17681</v>
      </c>
      <c r="Q52" s="70" t="s">
        <v>59</v>
      </c>
      <c r="R52" s="336">
        <f t="shared" si="8"/>
        <v>151.93136060743586</v>
      </c>
      <c r="S52" s="127">
        <f t="shared" si="3"/>
        <v>-9.601268858771162</v>
      </c>
      <c r="T52" s="127">
        <f t="shared" si="4"/>
        <v>8.273116962645437</v>
      </c>
      <c r="U52" s="127">
        <f t="shared" si="5"/>
        <v>-16.50860926778649</v>
      </c>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row>
    <row r="53" spans="1:56" ht="69.75">
      <c r="A53" s="128">
        <f t="shared" si="6"/>
        <v>47</v>
      </c>
      <c r="B53" s="332" t="s">
        <v>427</v>
      </c>
      <c r="C53" s="67">
        <v>2473636.5218927762</v>
      </c>
      <c r="D53" s="67">
        <v>3424.2824783332953</v>
      </c>
      <c r="E53" s="67">
        <v>310882.5822331822</v>
      </c>
      <c r="F53" s="67">
        <v>96153.40537952245</v>
      </c>
      <c r="G53" s="67">
        <v>2884096.7919838144</v>
      </c>
      <c r="H53" s="67">
        <v>122</v>
      </c>
      <c r="I53" s="68" t="s">
        <v>64</v>
      </c>
      <c r="J53" s="78">
        <f t="shared" si="0"/>
        <v>23640.137639211593</v>
      </c>
      <c r="K53" s="122">
        <v>1983755.5523829558</v>
      </c>
      <c r="L53" s="337">
        <v>70537.22742716395</v>
      </c>
      <c r="M53" s="122">
        <v>179438.62028538852</v>
      </c>
      <c r="N53" s="122">
        <v>140191.7843053599</v>
      </c>
      <c r="O53" s="122">
        <f t="shared" si="7"/>
        <v>2373923.1844008677</v>
      </c>
      <c r="P53" s="336">
        <v>89</v>
      </c>
      <c r="Q53" s="70" t="s">
        <v>64</v>
      </c>
      <c r="R53" s="336">
        <f t="shared" si="8"/>
        <v>26673.29420675132</v>
      </c>
      <c r="S53" s="127">
        <f t="shared" si="3"/>
        <v>-17.689198538722618</v>
      </c>
      <c r="T53" s="127">
        <f t="shared" si="4"/>
        <v>-27.049180327868854</v>
      </c>
      <c r="U53" s="127">
        <f t="shared" si="5"/>
        <v>12.83053683456001</v>
      </c>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row>
    <row r="54" spans="1:56" ht="51" customHeight="1">
      <c r="A54" s="128">
        <f t="shared" si="6"/>
        <v>48</v>
      </c>
      <c r="B54" s="331" t="s">
        <v>430</v>
      </c>
      <c r="C54" s="67">
        <v>5305527.515870037</v>
      </c>
      <c r="D54" s="67">
        <v>10463.00542413322</v>
      </c>
      <c r="E54" s="67">
        <v>587717.1559764593</v>
      </c>
      <c r="F54" s="67">
        <v>712700.2416265726</v>
      </c>
      <c r="G54" s="67">
        <v>6616407.918897202</v>
      </c>
      <c r="H54" s="67">
        <v>109271</v>
      </c>
      <c r="I54" s="68" t="s">
        <v>59</v>
      </c>
      <c r="J54" s="78">
        <f t="shared" si="0"/>
        <v>60.55044722659445</v>
      </c>
      <c r="K54" s="122">
        <v>4562299.86269938</v>
      </c>
      <c r="L54" s="337">
        <v>91800.61924573747</v>
      </c>
      <c r="M54" s="122">
        <v>335039.5908043191</v>
      </c>
      <c r="N54" s="122">
        <v>581646.86107121</v>
      </c>
      <c r="O54" s="122">
        <f t="shared" si="7"/>
        <v>5570786.933820647</v>
      </c>
      <c r="P54" s="336">
        <v>109271</v>
      </c>
      <c r="Q54" s="70" t="s">
        <v>59</v>
      </c>
      <c r="R54" s="336">
        <f t="shared" si="8"/>
        <v>50.9813851234147</v>
      </c>
      <c r="S54" s="127">
        <f t="shared" si="3"/>
        <v>-15.803454047779375</v>
      </c>
      <c r="T54" s="127">
        <f t="shared" si="4"/>
        <v>0</v>
      </c>
      <c r="U54" s="127">
        <f t="shared" si="5"/>
        <v>-15.803454047779374</v>
      </c>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row>
    <row r="55" spans="1:56" ht="46.5">
      <c r="A55" s="128">
        <f t="shared" si="6"/>
        <v>49</v>
      </c>
      <c r="B55" s="332" t="s">
        <v>431</v>
      </c>
      <c r="C55" s="67">
        <v>37967269.21853674</v>
      </c>
      <c r="D55" s="67">
        <v>56913.346807422706</v>
      </c>
      <c r="E55" s="67">
        <v>3401319.553935792</v>
      </c>
      <c r="F55" s="67">
        <v>3968594.152092768</v>
      </c>
      <c r="G55" s="67">
        <v>45394096.27137272</v>
      </c>
      <c r="H55" s="67">
        <v>1083899</v>
      </c>
      <c r="I55" s="68" t="s">
        <v>59</v>
      </c>
      <c r="J55" s="78">
        <f t="shared" si="0"/>
        <v>41.88037471330144</v>
      </c>
      <c r="K55" s="122">
        <v>44355992.04039017</v>
      </c>
      <c r="L55" s="337">
        <v>912567.0316227356</v>
      </c>
      <c r="M55" s="122">
        <v>2765352.9700080017</v>
      </c>
      <c r="N55" s="122">
        <v>4439876.076319895</v>
      </c>
      <c r="O55" s="122">
        <f t="shared" si="7"/>
        <v>52473788.118340805</v>
      </c>
      <c r="P55" s="336">
        <v>1083467</v>
      </c>
      <c r="Q55" s="70" t="s">
        <v>59</v>
      </c>
      <c r="R55" s="336">
        <f t="shared" si="8"/>
        <v>48.43136719285479</v>
      </c>
      <c r="S55" s="127">
        <f t="shared" si="3"/>
        <v>15.596062987232138</v>
      </c>
      <c r="T55" s="127">
        <f t="shared" si="4"/>
        <v>-0.03985611205472096</v>
      </c>
      <c r="U55" s="127">
        <f t="shared" si="5"/>
        <v>15.642153453495053</v>
      </c>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row>
    <row r="56" spans="1:56" ht="45.75" customHeight="1">
      <c r="A56" s="128">
        <f t="shared" si="6"/>
        <v>50</v>
      </c>
      <c r="B56" s="331" t="s">
        <v>432</v>
      </c>
      <c r="C56" s="67">
        <v>117761415.24502029</v>
      </c>
      <c r="D56" s="67">
        <v>40188.87833784839</v>
      </c>
      <c r="E56" s="67">
        <v>2041117.6688635878</v>
      </c>
      <c r="F56" s="67">
        <v>1092358.547627701</v>
      </c>
      <c r="G56" s="67">
        <v>120935080.33984943</v>
      </c>
      <c r="H56" s="67">
        <v>1846</v>
      </c>
      <c r="I56" s="68" t="s">
        <v>62</v>
      </c>
      <c r="J56" s="78">
        <f t="shared" si="0"/>
        <v>65511.96118085018</v>
      </c>
      <c r="K56" s="122">
        <v>87849071.97907656</v>
      </c>
      <c r="L56" s="337">
        <v>826499.13877191</v>
      </c>
      <c r="M56" s="122">
        <v>1555112.781031887</v>
      </c>
      <c r="N56" s="122">
        <v>1274937.3777436316</v>
      </c>
      <c r="O56" s="122">
        <f t="shared" si="7"/>
        <v>91505621.276624</v>
      </c>
      <c r="P56" s="336">
        <v>1999</v>
      </c>
      <c r="Q56" s="70" t="s">
        <v>62</v>
      </c>
      <c r="R56" s="336">
        <f t="shared" si="8"/>
        <v>45775.698487555776</v>
      </c>
      <c r="S56" s="127">
        <f t="shared" si="3"/>
        <v>-24.334923316314285</v>
      </c>
      <c r="T56" s="127">
        <f t="shared" si="4"/>
        <v>8.28819068255688</v>
      </c>
      <c r="U56" s="127">
        <f t="shared" si="5"/>
        <v>-30.126197319617894</v>
      </c>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row>
    <row r="57" spans="1:56" ht="46.5">
      <c r="A57" s="128">
        <f t="shared" si="6"/>
        <v>51</v>
      </c>
      <c r="B57" s="331" t="s">
        <v>433</v>
      </c>
      <c r="C57" s="67">
        <v>32659066.97155051</v>
      </c>
      <c r="D57" s="67">
        <v>18356.43571109068</v>
      </c>
      <c r="E57" s="67">
        <v>794720.8997702537</v>
      </c>
      <c r="F57" s="67">
        <v>458074.6769661991</v>
      </c>
      <c r="G57" s="67">
        <v>33930218.98399805</v>
      </c>
      <c r="H57" s="67">
        <v>4</v>
      </c>
      <c r="I57" s="68" t="s">
        <v>341</v>
      </c>
      <c r="J57" s="78">
        <f t="shared" si="0"/>
        <v>8482554.745999513</v>
      </c>
      <c r="K57" s="122">
        <v>58381829.4352382</v>
      </c>
      <c r="L57" s="122">
        <v>518374.9417676282</v>
      </c>
      <c r="M57" s="122">
        <v>854990.7630365503</v>
      </c>
      <c r="N57" s="122">
        <v>723280.8129923068</v>
      </c>
      <c r="O57" s="122">
        <f t="shared" si="7"/>
        <v>60478475.95303468</v>
      </c>
      <c r="P57" s="336">
        <v>4</v>
      </c>
      <c r="Q57" s="70" t="s">
        <v>341</v>
      </c>
      <c r="R57" s="336">
        <f t="shared" si="8"/>
        <v>15119618.98825867</v>
      </c>
      <c r="S57" s="127">
        <f t="shared" si="3"/>
        <v>78.24369474761461</v>
      </c>
      <c r="T57" s="127">
        <f t="shared" si="4"/>
        <v>0</v>
      </c>
      <c r="U57" s="127">
        <f t="shared" si="5"/>
        <v>78.24369474761461</v>
      </c>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row>
    <row r="58" spans="1:56" ht="46.5">
      <c r="A58" s="128">
        <f t="shared" si="6"/>
        <v>52</v>
      </c>
      <c r="B58" s="331" t="s">
        <v>434</v>
      </c>
      <c r="C58" s="67">
        <v>10898358.312373267</v>
      </c>
      <c r="D58" s="67">
        <v>47274.12947686116</v>
      </c>
      <c r="E58" s="67">
        <v>1178940.3856693367</v>
      </c>
      <c r="F58" s="67">
        <v>743682.2317199424</v>
      </c>
      <c r="G58" s="67">
        <v>12868255.059239408</v>
      </c>
      <c r="H58" s="67">
        <v>3301</v>
      </c>
      <c r="I58" s="68" t="s">
        <v>59</v>
      </c>
      <c r="J58" s="78">
        <f t="shared" si="0"/>
        <v>3898.2899300937315</v>
      </c>
      <c r="K58" s="122">
        <v>6750170.239427228</v>
      </c>
      <c r="L58" s="337">
        <v>234782.20814314566</v>
      </c>
      <c r="M58" s="122">
        <v>629299.8250444395</v>
      </c>
      <c r="N58" s="122">
        <v>502298.0930400356</v>
      </c>
      <c r="O58" s="122">
        <f t="shared" si="7"/>
        <v>8116550.3656548485</v>
      </c>
      <c r="P58" s="336">
        <v>2476</v>
      </c>
      <c r="Q58" s="70" t="s">
        <v>59</v>
      </c>
      <c r="R58" s="336">
        <f t="shared" si="8"/>
        <v>3278.0898084227983</v>
      </c>
      <c r="S58" s="127">
        <f t="shared" si="3"/>
        <v>-36.92578886344684</v>
      </c>
      <c r="T58" s="127">
        <f t="shared" si="4"/>
        <v>-24.992426537412904</v>
      </c>
      <c r="U58" s="127">
        <f t="shared" si="5"/>
        <v>-15.909543230306138</v>
      </c>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row>
    <row r="59" spans="1:56" ht="69.75">
      <c r="A59" s="128">
        <f t="shared" si="6"/>
        <v>53</v>
      </c>
      <c r="B59" s="331" t="s">
        <v>141</v>
      </c>
      <c r="C59" s="67">
        <v>10884509.118098317</v>
      </c>
      <c r="D59" s="67">
        <v>46587.79757705165</v>
      </c>
      <c r="E59" s="67">
        <v>1162799.5811321978</v>
      </c>
      <c r="F59" s="67">
        <v>732289.7622785787</v>
      </c>
      <c r="G59" s="67">
        <v>12826186.259086145</v>
      </c>
      <c r="H59" s="67">
        <v>1973</v>
      </c>
      <c r="I59" s="68" t="s">
        <v>64</v>
      </c>
      <c r="J59" s="78">
        <f t="shared" si="0"/>
        <v>6500.854667555066</v>
      </c>
      <c r="K59" s="122">
        <v>6790054.462160813</v>
      </c>
      <c r="L59" s="337">
        <v>232734.0834519302</v>
      </c>
      <c r="M59" s="122">
        <v>627182.5187191141</v>
      </c>
      <c r="N59" s="122">
        <v>500197.02481960534</v>
      </c>
      <c r="O59" s="122">
        <f t="shared" si="7"/>
        <v>8150168.089151463</v>
      </c>
      <c r="P59" s="336">
        <v>2051</v>
      </c>
      <c r="Q59" s="70" t="s">
        <v>64</v>
      </c>
      <c r="R59" s="336">
        <f t="shared" si="8"/>
        <v>3973.753334544838</v>
      </c>
      <c r="S59" s="127">
        <f t="shared" si="3"/>
        <v>-36.456808559303155</v>
      </c>
      <c r="T59" s="127">
        <f t="shared" si="4"/>
        <v>3.953370501773948</v>
      </c>
      <c r="U59" s="127">
        <f t="shared" si="5"/>
        <v>-38.87337069112878</v>
      </c>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row>
    <row r="60" spans="1:56" ht="24">
      <c r="A60" s="334"/>
      <c r="B60" s="335" t="s">
        <v>257</v>
      </c>
      <c r="C60" s="71">
        <f aca="true" t="shared" si="10" ref="C60:H60">SUM(C5:C59)</f>
        <v>606795894.5387905</v>
      </c>
      <c r="D60" s="71">
        <f t="shared" si="10"/>
        <v>10840644.710000005</v>
      </c>
      <c r="E60" s="71">
        <f t="shared" si="10"/>
        <v>45747812.51999999</v>
      </c>
      <c r="F60" s="71">
        <f t="shared" si="10"/>
        <v>22915989.139999993</v>
      </c>
      <c r="G60" s="71">
        <f t="shared" si="10"/>
        <v>686300340.9087908</v>
      </c>
      <c r="H60" s="71">
        <f t="shared" si="10"/>
        <v>2005253</v>
      </c>
      <c r="I60" s="71"/>
      <c r="J60" s="71">
        <f aca="true" t="shared" si="11" ref="J60:P60">SUM(J5:J59)</f>
        <v>23040738.394369178</v>
      </c>
      <c r="K60" s="343">
        <f t="shared" si="11"/>
        <v>613643665.1800001</v>
      </c>
      <c r="L60" s="343">
        <f t="shared" si="11"/>
        <v>16988902.889999993</v>
      </c>
      <c r="M60" s="343">
        <f t="shared" si="11"/>
        <v>41419988.019999996</v>
      </c>
      <c r="N60" s="343">
        <f t="shared" si="11"/>
        <v>29732871.52</v>
      </c>
      <c r="O60" s="343">
        <f t="shared" si="11"/>
        <v>701785427.61</v>
      </c>
      <c r="P60" s="344">
        <f t="shared" si="11"/>
        <v>1758286</v>
      </c>
      <c r="Q60" s="344"/>
      <c r="R60" s="344">
        <f>SUM(R5:R59)</f>
        <v>37314712.26929161</v>
      </c>
      <c r="S60" s="127">
        <f t="shared" si="3"/>
        <v>2.2563134211333797</v>
      </c>
      <c r="T60" s="127">
        <f t="shared" si="4"/>
        <v>-12.31600202069265</v>
      </c>
      <c r="U60" s="127">
        <f>((R60-J60)*100)/J60</f>
        <v>61.95102618070081</v>
      </c>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row>
    <row r="61" spans="3:56" ht="24">
      <c r="C61" s="73"/>
      <c r="D61" s="73"/>
      <c r="E61" s="73"/>
      <c r="F61" s="73"/>
      <c r="G61" s="73"/>
      <c r="H61" s="73"/>
      <c r="I61" s="74"/>
      <c r="J61" s="75"/>
      <c r="K61" s="76"/>
      <c r="L61" s="76"/>
      <c r="M61" s="76"/>
      <c r="N61" s="76"/>
      <c r="O61" s="76"/>
      <c r="P61" s="77"/>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row>
    <row r="62" spans="3:56" ht="24">
      <c r="C62" s="73"/>
      <c r="D62" s="73"/>
      <c r="E62" s="73"/>
      <c r="F62" s="73"/>
      <c r="G62" s="73"/>
      <c r="H62" s="73"/>
      <c r="I62" s="74"/>
      <c r="J62" s="75"/>
      <c r="K62" s="77"/>
      <c r="L62" s="77"/>
      <c r="M62" s="77"/>
      <c r="N62" s="77"/>
      <c r="O62" s="77"/>
      <c r="P62" s="77">
        <v>1758466</v>
      </c>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row>
    <row r="63" spans="3:56" ht="24">
      <c r="C63" s="73"/>
      <c r="D63" s="73"/>
      <c r="E63" s="73"/>
      <c r="F63" s="73"/>
      <c r="G63" s="73"/>
      <c r="H63" s="73"/>
      <c r="I63" s="74"/>
      <c r="J63" s="75"/>
      <c r="K63" s="77"/>
      <c r="L63" s="77"/>
      <c r="M63" s="77"/>
      <c r="N63" s="77"/>
      <c r="O63" s="77"/>
      <c r="P63" s="77">
        <f>P62-P60</f>
        <v>180</v>
      </c>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row>
    <row r="64" spans="3:56" ht="24">
      <c r="C64" s="73"/>
      <c r="D64" s="73"/>
      <c r="E64" s="73"/>
      <c r="F64" s="73"/>
      <c r="G64" s="73"/>
      <c r="H64" s="73"/>
      <c r="I64" s="74"/>
      <c r="J64" s="75"/>
      <c r="K64" s="77"/>
      <c r="L64" s="77"/>
      <c r="M64" s="77"/>
      <c r="N64" s="77"/>
      <c r="O64" s="77"/>
      <c r="P64" s="77"/>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row>
    <row r="65" spans="3:56" ht="24">
      <c r="C65" s="73"/>
      <c r="D65" s="73"/>
      <c r="E65" s="73"/>
      <c r="F65" s="73"/>
      <c r="G65" s="73"/>
      <c r="H65" s="73"/>
      <c r="I65" s="74"/>
      <c r="J65" s="75"/>
      <c r="K65" s="77"/>
      <c r="L65" s="77"/>
      <c r="M65" s="77"/>
      <c r="N65" s="77"/>
      <c r="O65" s="77"/>
      <c r="P65" s="77"/>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row>
    <row r="66" spans="3:56" ht="24">
      <c r="C66" s="73"/>
      <c r="D66" s="73"/>
      <c r="E66" s="73"/>
      <c r="F66" s="73"/>
      <c r="G66" s="73"/>
      <c r="H66" s="73"/>
      <c r="I66" s="74"/>
      <c r="J66" s="75"/>
      <c r="K66" s="77"/>
      <c r="L66" s="77"/>
      <c r="M66" s="77"/>
      <c r="N66" s="77"/>
      <c r="O66" s="77"/>
      <c r="P66" s="77"/>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row>
    <row r="67" spans="3:56" ht="24">
      <c r="C67" s="73"/>
      <c r="D67" s="73"/>
      <c r="E67" s="73"/>
      <c r="F67" s="73"/>
      <c r="G67" s="73"/>
      <c r="H67" s="73"/>
      <c r="I67" s="74"/>
      <c r="J67" s="75"/>
      <c r="K67" s="77"/>
      <c r="L67" s="77"/>
      <c r="M67" s="77"/>
      <c r="N67" s="77"/>
      <c r="O67" s="77"/>
      <c r="P67" s="77"/>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row>
    <row r="68" spans="3:56" ht="24">
      <c r="C68" s="73"/>
      <c r="D68" s="73"/>
      <c r="E68" s="73"/>
      <c r="F68" s="73"/>
      <c r="G68" s="73"/>
      <c r="H68" s="73"/>
      <c r="I68" s="74"/>
      <c r="J68" s="75"/>
      <c r="K68" s="77"/>
      <c r="L68" s="77"/>
      <c r="M68" s="77"/>
      <c r="N68" s="77"/>
      <c r="O68" s="77"/>
      <c r="P68" s="77"/>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row>
    <row r="69" spans="3:56" ht="24">
      <c r="C69" s="73"/>
      <c r="D69" s="73"/>
      <c r="E69" s="73"/>
      <c r="F69" s="73"/>
      <c r="G69" s="73"/>
      <c r="H69" s="73"/>
      <c r="I69" s="74"/>
      <c r="J69" s="75"/>
      <c r="K69" s="77"/>
      <c r="L69" s="77"/>
      <c r="M69" s="77"/>
      <c r="N69" s="77"/>
      <c r="O69" s="77"/>
      <c r="P69" s="77"/>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row>
    <row r="70" spans="3:56" ht="24">
      <c r="C70" s="73"/>
      <c r="D70" s="73"/>
      <c r="E70" s="73"/>
      <c r="F70" s="73"/>
      <c r="G70" s="73"/>
      <c r="H70" s="73"/>
      <c r="I70" s="74"/>
      <c r="J70" s="75"/>
      <c r="K70" s="77"/>
      <c r="L70" s="77"/>
      <c r="M70" s="77"/>
      <c r="N70" s="77"/>
      <c r="O70" s="77"/>
      <c r="P70" s="77"/>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row>
    <row r="71" spans="3:56" ht="24">
      <c r="C71" s="73"/>
      <c r="D71" s="73"/>
      <c r="E71" s="73"/>
      <c r="F71" s="73"/>
      <c r="G71" s="73"/>
      <c r="H71" s="73"/>
      <c r="I71" s="74"/>
      <c r="J71" s="75"/>
      <c r="K71" s="77"/>
      <c r="L71" s="77"/>
      <c r="M71" s="77"/>
      <c r="N71" s="77"/>
      <c r="O71" s="77"/>
      <c r="P71" s="77"/>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row>
    <row r="72" spans="3:56" ht="24">
      <c r="C72" s="73"/>
      <c r="D72" s="73"/>
      <c r="E72" s="73"/>
      <c r="F72" s="73"/>
      <c r="G72" s="73"/>
      <c r="H72" s="73"/>
      <c r="I72" s="74"/>
      <c r="J72" s="75"/>
      <c r="K72" s="77"/>
      <c r="L72" s="77"/>
      <c r="M72" s="77"/>
      <c r="N72" s="77"/>
      <c r="O72" s="77"/>
      <c r="P72" s="77"/>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row>
    <row r="73" spans="3:56" ht="24">
      <c r="C73" s="73"/>
      <c r="D73" s="73"/>
      <c r="E73" s="73"/>
      <c r="F73" s="73"/>
      <c r="G73" s="73"/>
      <c r="H73" s="73"/>
      <c r="I73" s="74"/>
      <c r="J73" s="75"/>
      <c r="K73" s="77"/>
      <c r="L73" s="77"/>
      <c r="M73" s="77"/>
      <c r="N73" s="77"/>
      <c r="O73" s="77"/>
      <c r="P73" s="77"/>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row>
    <row r="74" spans="3:56" ht="24">
      <c r="C74" s="73"/>
      <c r="D74" s="73"/>
      <c r="E74" s="73"/>
      <c r="F74" s="73"/>
      <c r="G74" s="73"/>
      <c r="H74" s="73"/>
      <c r="I74" s="74"/>
      <c r="J74" s="75"/>
      <c r="K74" s="77"/>
      <c r="L74" s="77"/>
      <c r="M74" s="77"/>
      <c r="N74" s="77"/>
      <c r="O74" s="77"/>
      <c r="P74" s="77"/>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row>
    <row r="75" spans="3:56" ht="24">
      <c r="C75" s="73"/>
      <c r="D75" s="73"/>
      <c r="E75" s="73"/>
      <c r="F75" s="73"/>
      <c r="G75" s="73"/>
      <c r="H75" s="73"/>
      <c r="I75" s="74"/>
      <c r="J75" s="75"/>
      <c r="K75" s="77"/>
      <c r="L75" s="77"/>
      <c r="M75" s="77"/>
      <c r="N75" s="77"/>
      <c r="O75" s="77"/>
      <c r="P75" s="77"/>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row>
    <row r="76" spans="3:56" ht="24">
      <c r="C76" s="73"/>
      <c r="D76" s="73"/>
      <c r="E76" s="73"/>
      <c r="F76" s="73"/>
      <c r="G76" s="73"/>
      <c r="H76" s="73"/>
      <c r="I76" s="74"/>
      <c r="J76" s="75"/>
      <c r="K76" s="77"/>
      <c r="L76" s="77"/>
      <c r="M76" s="77"/>
      <c r="N76" s="77"/>
      <c r="O76" s="77"/>
      <c r="P76" s="77"/>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row>
    <row r="77" spans="3:56" ht="24">
      <c r="C77" s="73"/>
      <c r="D77" s="73"/>
      <c r="E77" s="73"/>
      <c r="F77" s="73"/>
      <c r="G77" s="73"/>
      <c r="H77" s="73"/>
      <c r="I77" s="74"/>
      <c r="J77" s="75"/>
      <c r="K77" s="77"/>
      <c r="L77" s="77"/>
      <c r="M77" s="77"/>
      <c r="N77" s="77"/>
      <c r="O77" s="77"/>
      <c r="P77" s="77"/>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row>
    <row r="78" spans="3:56" ht="24">
      <c r="C78" s="73"/>
      <c r="D78" s="73"/>
      <c r="E78" s="73"/>
      <c r="F78" s="73"/>
      <c r="G78" s="73"/>
      <c r="H78" s="73"/>
      <c r="I78" s="74"/>
      <c r="J78" s="75"/>
      <c r="K78" s="77"/>
      <c r="L78" s="77"/>
      <c r="M78" s="77"/>
      <c r="N78" s="77"/>
      <c r="O78" s="77"/>
      <c r="P78" s="77"/>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row>
    <row r="79" spans="3:56" ht="24">
      <c r="C79" s="73"/>
      <c r="D79" s="73"/>
      <c r="E79" s="73"/>
      <c r="F79" s="73"/>
      <c r="G79" s="73"/>
      <c r="H79" s="73"/>
      <c r="I79" s="74"/>
      <c r="J79" s="75"/>
      <c r="K79" s="77"/>
      <c r="L79" s="77"/>
      <c r="M79" s="77"/>
      <c r="N79" s="77"/>
      <c r="O79" s="77"/>
      <c r="P79" s="77"/>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3:56" ht="24">
      <c r="C80" s="73"/>
      <c r="D80" s="73"/>
      <c r="E80" s="73"/>
      <c r="F80" s="73"/>
      <c r="G80" s="73"/>
      <c r="H80" s="73"/>
      <c r="I80" s="74"/>
      <c r="J80" s="75"/>
      <c r="K80" s="77"/>
      <c r="L80" s="77"/>
      <c r="M80" s="77"/>
      <c r="N80" s="77"/>
      <c r="O80" s="77"/>
      <c r="P80" s="77"/>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3:56" ht="24">
      <c r="C81" s="73"/>
      <c r="D81" s="73"/>
      <c r="E81" s="73"/>
      <c r="F81" s="73"/>
      <c r="G81" s="73"/>
      <c r="H81" s="73"/>
      <c r="I81" s="74"/>
      <c r="J81" s="75"/>
      <c r="K81" s="77"/>
      <c r="L81" s="77"/>
      <c r="M81" s="77"/>
      <c r="N81" s="77"/>
      <c r="O81" s="77"/>
      <c r="P81" s="77"/>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row>
    <row r="82" spans="3:56" ht="24">
      <c r="C82" s="73"/>
      <c r="D82" s="73"/>
      <c r="E82" s="73"/>
      <c r="F82" s="73"/>
      <c r="G82" s="73"/>
      <c r="H82" s="73"/>
      <c r="I82" s="74"/>
      <c r="J82" s="75"/>
      <c r="K82" s="77"/>
      <c r="L82" s="77"/>
      <c r="M82" s="77"/>
      <c r="N82" s="77"/>
      <c r="O82" s="77"/>
      <c r="P82" s="77"/>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row>
    <row r="83" spans="3:56" ht="24">
      <c r="C83" s="73"/>
      <c r="D83" s="73"/>
      <c r="E83" s="73"/>
      <c r="F83" s="73"/>
      <c r="G83" s="73"/>
      <c r="H83" s="73"/>
      <c r="I83" s="74"/>
      <c r="J83" s="75"/>
      <c r="K83" s="77"/>
      <c r="L83" s="77"/>
      <c r="M83" s="77"/>
      <c r="N83" s="77"/>
      <c r="O83" s="77"/>
      <c r="P83" s="77"/>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row>
    <row r="84" spans="3:56" ht="24">
      <c r="C84" s="73"/>
      <c r="D84" s="73"/>
      <c r="E84" s="73"/>
      <c r="F84" s="73"/>
      <c r="G84" s="73"/>
      <c r="H84" s="73"/>
      <c r="I84" s="74"/>
      <c r="J84" s="75"/>
      <c r="K84" s="77"/>
      <c r="L84" s="77"/>
      <c r="M84" s="77"/>
      <c r="N84" s="77"/>
      <c r="O84" s="77"/>
      <c r="P84" s="77"/>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row>
    <row r="85" spans="3:56" ht="24">
      <c r="C85" s="73"/>
      <c r="D85" s="73"/>
      <c r="E85" s="73"/>
      <c r="F85" s="73"/>
      <c r="G85" s="73"/>
      <c r="H85" s="73"/>
      <c r="I85" s="74"/>
      <c r="J85" s="75"/>
      <c r="K85" s="77"/>
      <c r="L85" s="77"/>
      <c r="M85" s="77"/>
      <c r="N85" s="77"/>
      <c r="O85" s="77"/>
      <c r="P85" s="77"/>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3:56" ht="24">
      <c r="C86" s="73"/>
      <c r="D86" s="73"/>
      <c r="E86" s="73"/>
      <c r="F86" s="73"/>
      <c r="G86" s="73"/>
      <c r="H86" s="73"/>
      <c r="I86" s="74"/>
      <c r="J86" s="75"/>
      <c r="K86" s="77"/>
      <c r="L86" s="77"/>
      <c r="M86" s="77"/>
      <c r="N86" s="77"/>
      <c r="O86" s="77"/>
      <c r="P86" s="77"/>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24">
      <c r="C87" s="73"/>
      <c r="D87" s="73"/>
      <c r="E87" s="73"/>
      <c r="F87" s="73"/>
      <c r="G87" s="73"/>
      <c r="H87" s="73"/>
      <c r="I87" s="74"/>
      <c r="J87" s="75"/>
      <c r="K87" s="77"/>
      <c r="L87" s="77"/>
      <c r="M87" s="77"/>
      <c r="N87" s="77"/>
      <c r="O87" s="77"/>
      <c r="P87" s="77"/>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24">
      <c r="C88" s="73"/>
      <c r="D88" s="73"/>
      <c r="E88" s="73"/>
      <c r="F88" s="73"/>
      <c r="G88" s="73"/>
      <c r="H88" s="73"/>
      <c r="I88" s="74"/>
      <c r="J88" s="75"/>
      <c r="K88" s="77"/>
      <c r="L88" s="77"/>
      <c r="M88" s="77"/>
      <c r="N88" s="77"/>
      <c r="O88" s="77"/>
      <c r="P88" s="77"/>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24">
      <c r="C89" s="73"/>
      <c r="D89" s="73"/>
      <c r="E89" s="73"/>
      <c r="F89" s="73"/>
      <c r="G89" s="73"/>
      <c r="H89" s="73"/>
      <c r="I89" s="74"/>
      <c r="J89" s="75"/>
      <c r="K89" s="77"/>
      <c r="L89" s="77"/>
      <c r="M89" s="77"/>
      <c r="N89" s="77"/>
      <c r="O89" s="77"/>
      <c r="P89" s="77"/>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24">
      <c r="C90" s="73"/>
      <c r="D90" s="73"/>
      <c r="E90" s="73"/>
      <c r="F90" s="73"/>
      <c r="G90" s="73"/>
      <c r="H90" s="73"/>
      <c r="I90" s="74"/>
      <c r="J90" s="75"/>
      <c r="K90" s="77"/>
      <c r="L90" s="77"/>
      <c r="M90" s="77"/>
      <c r="N90" s="77"/>
      <c r="O90" s="77"/>
      <c r="P90" s="77"/>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24">
      <c r="C91" s="73"/>
      <c r="D91" s="73"/>
      <c r="E91" s="73"/>
      <c r="F91" s="73"/>
      <c r="G91" s="73"/>
      <c r="H91" s="73"/>
      <c r="I91" s="74"/>
      <c r="J91" s="75"/>
      <c r="K91" s="77"/>
      <c r="L91" s="77"/>
      <c r="M91" s="77"/>
      <c r="N91" s="77"/>
      <c r="O91" s="77"/>
      <c r="P91" s="77"/>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24">
      <c r="C92" s="73"/>
      <c r="D92" s="73"/>
      <c r="E92" s="73"/>
      <c r="F92" s="73"/>
      <c r="G92" s="73"/>
      <c r="H92" s="73"/>
      <c r="I92" s="74"/>
      <c r="J92" s="75"/>
      <c r="K92" s="77"/>
      <c r="L92" s="77"/>
      <c r="M92" s="77"/>
      <c r="N92" s="77"/>
      <c r="O92" s="77"/>
      <c r="P92" s="77"/>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24">
      <c r="C93" s="73"/>
      <c r="D93" s="73"/>
      <c r="E93" s="73"/>
      <c r="F93" s="73"/>
      <c r="G93" s="73"/>
      <c r="H93" s="73"/>
      <c r="I93" s="74"/>
      <c r="J93" s="75"/>
      <c r="K93" s="77"/>
      <c r="L93" s="77"/>
      <c r="M93" s="77"/>
      <c r="N93" s="77"/>
      <c r="O93" s="77"/>
      <c r="P93" s="77"/>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24">
      <c r="C94" s="73"/>
      <c r="D94" s="73"/>
      <c r="E94" s="73"/>
      <c r="F94" s="73"/>
      <c r="G94" s="73"/>
      <c r="H94" s="73"/>
      <c r="I94" s="74"/>
      <c r="J94" s="75"/>
      <c r="K94" s="77"/>
      <c r="L94" s="77"/>
      <c r="M94" s="77"/>
      <c r="N94" s="77"/>
      <c r="O94" s="77"/>
      <c r="P94" s="77"/>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24">
      <c r="C95" s="73"/>
      <c r="D95" s="73"/>
      <c r="E95" s="73"/>
      <c r="F95" s="73"/>
      <c r="G95" s="73"/>
      <c r="H95" s="73"/>
      <c r="I95" s="74"/>
      <c r="J95" s="75"/>
      <c r="K95" s="77"/>
      <c r="L95" s="77"/>
      <c r="M95" s="77"/>
      <c r="N95" s="77"/>
      <c r="O95" s="77"/>
      <c r="P95" s="77"/>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24">
      <c r="C96" s="73"/>
      <c r="D96" s="73"/>
      <c r="E96" s="73"/>
      <c r="F96" s="73"/>
      <c r="G96" s="73"/>
      <c r="H96" s="73"/>
      <c r="I96" s="74"/>
      <c r="J96" s="75"/>
      <c r="K96" s="77"/>
      <c r="L96" s="77"/>
      <c r="M96" s="77"/>
      <c r="N96" s="77"/>
      <c r="O96" s="77"/>
      <c r="P96" s="77"/>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24">
      <c r="C97" s="73"/>
      <c r="D97" s="73"/>
      <c r="E97" s="73"/>
      <c r="F97" s="73"/>
      <c r="G97" s="73"/>
      <c r="H97" s="73"/>
      <c r="I97" s="74"/>
      <c r="J97" s="75"/>
      <c r="K97" s="77"/>
      <c r="L97" s="77"/>
      <c r="M97" s="77"/>
      <c r="N97" s="77"/>
      <c r="O97" s="77"/>
      <c r="P97" s="77"/>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24">
      <c r="C98" s="73"/>
      <c r="D98" s="73"/>
      <c r="E98" s="73"/>
      <c r="F98" s="73"/>
      <c r="G98" s="73"/>
      <c r="H98" s="73"/>
      <c r="I98" s="74"/>
      <c r="J98" s="75"/>
      <c r="K98" s="77"/>
      <c r="L98" s="77"/>
      <c r="M98" s="77"/>
      <c r="N98" s="77"/>
      <c r="O98" s="77"/>
      <c r="P98" s="77"/>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24">
      <c r="C99" s="73"/>
      <c r="D99" s="73"/>
      <c r="E99" s="73"/>
      <c r="F99" s="73"/>
      <c r="G99" s="73"/>
      <c r="H99" s="73"/>
      <c r="I99" s="74"/>
      <c r="J99" s="75"/>
      <c r="K99" s="77"/>
      <c r="L99" s="77"/>
      <c r="M99" s="77"/>
      <c r="N99" s="77"/>
      <c r="O99" s="77"/>
      <c r="P99" s="77"/>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24">
      <c r="C100" s="73"/>
      <c r="D100" s="73"/>
      <c r="E100" s="73"/>
      <c r="F100" s="73"/>
      <c r="G100" s="73"/>
      <c r="H100" s="73"/>
      <c r="I100" s="74"/>
      <c r="J100" s="75"/>
      <c r="K100" s="77"/>
      <c r="L100" s="77"/>
      <c r="M100" s="77"/>
      <c r="N100" s="77"/>
      <c r="O100" s="77"/>
      <c r="P100" s="77"/>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24">
      <c r="C101" s="73"/>
      <c r="D101" s="73"/>
      <c r="E101" s="73"/>
      <c r="F101" s="73"/>
      <c r="G101" s="73"/>
      <c r="H101" s="73"/>
      <c r="I101" s="74"/>
      <c r="J101" s="75"/>
      <c r="K101" s="77"/>
      <c r="L101" s="77"/>
      <c r="M101" s="77"/>
      <c r="N101" s="77"/>
      <c r="O101" s="77"/>
      <c r="P101" s="77"/>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24">
      <c r="C102" s="73"/>
      <c r="D102" s="73"/>
      <c r="E102" s="73"/>
      <c r="F102" s="73"/>
      <c r="G102" s="73"/>
      <c r="H102" s="73"/>
      <c r="I102" s="74"/>
      <c r="J102" s="75"/>
      <c r="K102" s="77"/>
      <c r="L102" s="77"/>
      <c r="M102" s="77"/>
      <c r="N102" s="77"/>
      <c r="O102" s="77"/>
      <c r="P102" s="77"/>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24">
      <c r="C103" s="73"/>
      <c r="D103" s="73"/>
      <c r="E103" s="73"/>
      <c r="F103" s="73"/>
      <c r="G103" s="73"/>
      <c r="H103" s="73"/>
      <c r="I103" s="74"/>
      <c r="J103" s="75"/>
      <c r="K103" s="77"/>
      <c r="L103" s="77"/>
      <c r="M103" s="77"/>
      <c r="N103" s="77"/>
      <c r="O103" s="77"/>
      <c r="P103" s="77"/>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24">
      <c r="C104" s="73"/>
      <c r="D104" s="73"/>
      <c r="E104" s="73"/>
      <c r="F104" s="73"/>
      <c r="G104" s="73"/>
      <c r="H104" s="73"/>
      <c r="I104" s="74"/>
      <c r="J104" s="75"/>
      <c r="K104" s="77"/>
      <c r="L104" s="77"/>
      <c r="M104" s="77"/>
      <c r="N104" s="77"/>
      <c r="O104" s="77"/>
      <c r="P104" s="77"/>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24">
      <c r="C105" s="73"/>
      <c r="D105" s="73"/>
      <c r="E105" s="73"/>
      <c r="F105" s="73"/>
      <c r="G105" s="73"/>
      <c r="H105" s="73"/>
      <c r="I105" s="74"/>
      <c r="J105" s="75"/>
      <c r="K105" s="77"/>
      <c r="L105" s="77"/>
      <c r="M105" s="77"/>
      <c r="N105" s="77"/>
      <c r="O105" s="77"/>
      <c r="P105" s="77"/>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24">
      <c r="C106" s="73"/>
      <c r="D106" s="73"/>
      <c r="E106" s="73"/>
      <c r="F106" s="73"/>
      <c r="G106" s="73"/>
      <c r="H106" s="73"/>
      <c r="I106" s="74"/>
      <c r="J106" s="75"/>
      <c r="K106" s="77"/>
      <c r="L106" s="77"/>
      <c r="M106" s="77"/>
      <c r="N106" s="77"/>
      <c r="O106" s="77"/>
      <c r="P106" s="77"/>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24">
      <c r="C107" s="73"/>
      <c r="D107" s="73"/>
      <c r="E107" s="73"/>
      <c r="F107" s="73"/>
      <c r="G107" s="73"/>
      <c r="H107" s="73"/>
      <c r="I107" s="74"/>
      <c r="J107" s="75"/>
      <c r="K107" s="77"/>
      <c r="L107" s="77"/>
      <c r="M107" s="77"/>
      <c r="N107" s="77"/>
      <c r="O107" s="77"/>
      <c r="P107" s="77"/>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24">
      <c r="C108" s="73"/>
      <c r="D108" s="73"/>
      <c r="E108" s="73"/>
      <c r="F108" s="73"/>
      <c r="G108" s="73"/>
      <c r="H108" s="73"/>
      <c r="I108" s="74"/>
      <c r="J108" s="75"/>
      <c r="K108" s="77"/>
      <c r="L108" s="77"/>
      <c r="M108" s="77"/>
      <c r="N108" s="77"/>
      <c r="O108" s="77"/>
      <c r="P108" s="77"/>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24">
      <c r="C109" s="73"/>
      <c r="D109" s="73"/>
      <c r="E109" s="73"/>
      <c r="F109" s="73"/>
      <c r="G109" s="73"/>
      <c r="H109" s="73"/>
      <c r="I109" s="74"/>
      <c r="J109" s="75"/>
      <c r="K109" s="77"/>
      <c r="L109" s="77"/>
      <c r="M109" s="77"/>
      <c r="N109" s="77"/>
      <c r="O109" s="77"/>
      <c r="P109" s="77"/>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24">
      <c r="C110" s="73"/>
      <c r="D110" s="73"/>
      <c r="E110" s="73"/>
      <c r="F110" s="73"/>
      <c r="G110" s="73"/>
      <c r="H110" s="73"/>
      <c r="I110" s="74"/>
      <c r="J110" s="75"/>
      <c r="K110" s="77"/>
      <c r="L110" s="77"/>
      <c r="M110" s="77"/>
      <c r="N110" s="77"/>
      <c r="O110" s="77"/>
      <c r="P110" s="77"/>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24">
      <c r="C111" s="73"/>
      <c r="D111" s="73"/>
      <c r="E111" s="73"/>
      <c r="F111" s="73"/>
      <c r="G111" s="73"/>
      <c r="H111" s="73"/>
      <c r="I111" s="74"/>
      <c r="J111" s="75"/>
      <c r="K111" s="77"/>
      <c r="L111" s="77"/>
      <c r="M111" s="77"/>
      <c r="N111" s="77"/>
      <c r="O111" s="77"/>
      <c r="P111" s="77"/>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24">
      <c r="C112" s="73"/>
      <c r="D112" s="73"/>
      <c r="E112" s="73"/>
      <c r="F112" s="73"/>
      <c r="G112" s="73"/>
      <c r="H112" s="73"/>
      <c r="I112" s="74"/>
      <c r="J112" s="75"/>
      <c r="K112" s="77"/>
      <c r="L112" s="77"/>
      <c r="M112" s="77"/>
      <c r="N112" s="77"/>
      <c r="O112" s="77"/>
      <c r="P112" s="77"/>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24">
      <c r="C113" s="73"/>
      <c r="D113" s="73"/>
      <c r="E113" s="73"/>
      <c r="F113" s="73"/>
      <c r="G113" s="73"/>
      <c r="H113" s="73"/>
      <c r="I113" s="74"/>
      <c r="J113" s="75"/>
      <c r="K113" s="77"/>
      <c r="L113" s="77"/>
      <c r="M113" s="77"/>
      <c r="N113" s="77"/>
      <c r="O113" s="77"/>
      <c r="P113" s="77"/>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24">
      <c r="C114" s="73"/>
      <c r="D114" s="73"/>
      <c r="E114" s="73"/>
      <c r="F114" s="73"/>
      <c r="G114" s="73"/>
      <c r="H114" s="73"/>
      <c r="I114" s="74"/>
      <c r="J114" s="75"/>
      <c r="K114" s="77"/>
      <c r="L114" s="77"/>
      <c r="M114" s="77"/>
      <c r="N114" s="77"/>
      <c r="O114" s="77"/>
      <c r="P114" s="77"/>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24">
      <c r="C115" s="73"/>
      <c r="D115" s="73"/>
      <c r="E115" s="73"/>
      <c r="F115" s="73"/>
      <c r="G115" s="73"/>
      <c r="H115" s="73"/>
      <c r="I115" s="74"/>
      <c r="J115" s="75"/>
      <c r="K115" s="77"/>
      <c r="L115" s="77"/>
      <c r="M115" s="77"/>
      <c r="N115" s="77"/>
      <c r="O115" s="77"/>
      <c r="P115" s="77"/>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24">
      <c r="C116" s="73"/>
      <c r="D116" s="73"/>
      <c r="E116" s="73"/>
      <c r="F116" s="73"/>
      <c r="G116" s="73"/>
      <c r="H116" s="73"/>
      <c r="I116" s="74"/>
      <c r="J116" s="75"/>
      <c r="K116" s="77"/>
      <c r="L116" s="77"/>
      <c r="M116" s="77"/>
      <c r="N116" s="77"/>
      <c r="O116" s="77"/>
      <c r="P116" s="77"/>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24">
      <c r="C117" s="73"/>
      <c r="D117" s="73"/>
      <c r="E117" s="73"/>
      <c r="F117" s="73"/>
      <c r="G117" s="73"/>
      <c r="H117" s="73"/>
      <c r="I117" s="74"/>
      <c r="J117" s="75"/>
      <c r="K117" s="77"/>
      <c r="L117" s="77"/>
      <c r="M117" s="77"/>
      <c r="N117" s="77"/>
      <c r="O117" s="77"/>
      <c r="P117" s="77"/>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24">
      <c r="C118" s="73"/>
      <c r="D118" s="73"/>
      <c r="E118" s="73"/>
      <c r="F118" s="73"/>
      <c r="G118" s="73"/>
      <c r="H118" s="73"/>
      <c r="I118" s="74"/>
      <c r="J118" s="75"/>
      <c r="K118" s="77"/>
      <c r="L118" s="77"/>
      <c r="M118" s="77"/>
      <c r="N118" s="77"/>
      <c r="O118" s="77"/>
      <c r="P118" s="77"/>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24">
      <c r="C119" s="73"/>
      <c r="D119" s="73"/>
      <c r="E119" s="73"/>
      <c r="F119" s="73"/>
      <c r="G119" s="73"/>
      <c r="H119" s="73"/>
      <c r="I119" s="74"/>
      <c r="J119" s="75"/>
      <c r="K119" s="77"/>
      <c r="L119" s="77"/>
      <c r="M119" s="77"/>
      <c r="N119" s="77"/>
      <c r="O119" s="77"/>
      <c r="P119" s="77"/>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24">
      <c r="C120" s="73"/>
      <c r="D120" s="73"/>
      <c r="E120" s="73"/>
      <c r="F120" s="73"/>
      <c r="G120" s="73"/>
      <c r="H120" s="73"/>
      <c r="I120" s="74"/>
      <c r="J120" s="75"/>
      <c r="K120" s="77"/>
      <c r="L120" s="77"/>
      <c r="M120" s="77"/>
      <c r="N120" s="77"/>
      <c r="O120" s="77"/>
      <c r="P120" s="77"/>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24">
      <c r="C121" s="73"/>
      <c r="D121" s="73"/>
      <c r="E121" s="73"/>
      <c r="F121" s="73"/>
      <c r="G121" s="73"/>
      <c r="H121" s="73"/>
      <c r="I121" s="74"/>
      <c r="J121" s="75"/>
      <c r="K121" s="77"/>
      <c r="L121" s="77"/>
      <c r="M121" s="77"/>
      <c r="N121" s="77"/>
      <c r="O121" s="77"/>
      <c r="P121" s="77"/>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21" ht="24">
      <c r="C122" s="73"/>
      <c r="D122" s="73"/>
      <c r="E122" s="73"/>
      <c r="F122" s="73"/>
      <c r="G122" s="73"/>
      <c r="H122" s="73"/>
      <c r="I122" s="74"/>
      <c r="J122" s="75"/>
      <c r="K122" s="77"/>
      <c r="L122" s="77"/>
      <c r="M122" s="77"/>
      <c r="N122" s="77"/>
      <c r="O122" s="77"/>
      <c r="P122" s="77"/>
      <c r="Q122" s="2"/>
      <c r="R122" s="2"/>
      <c r="S122" s="2"/>
      <c r="T122" s="2"/>
      <c r="U122" s="2"/>
    </row>
  </sheetData>
  <sheetProtection selectLockedCells="1" selectUnlockedCells="1"/>
  <mergeCells count="5">
    <mergeCell ref="B1:U1"/>
    <mergeCell ref="C3:J3"/>
    <mergeCell ref="K3:R3"/>
    <mergeCell ref="S3:U3"/>
    <mergeCell ref="T2:U2"/>
  </mergeCells>
  <printOptions/>
  <pageMargins left="0.1968503937007874" right="0.1968503937007874" top="0.5118110236220472" bottom="0.17" header="0.5118110236220472" footer="0.28"/>
  <pageSetup horizontalDpi="600" verticalDpi="600" orientation="landscape" paperSize="9" scale="58" r:id="rId3"/>
  <headerFooter alignWithMargins="0">
    <oddFooter>&amp;C&amp;"TH SarabunPSK,ธรรมดา"&amp;14(ตารางที่ 9 เปรียบเทียบผลการคำนวณต้นทุนผลผลิตย่อยแยกตามแหล่งเงิน หน้า &amp;P - &amp;N)</oddFooter>
  </headerFooter>
  <legacyDrawing r:id="rId2"/>
</worksheet>
</file>

<file path=xl/worksheets/sheet6.xml><?xml version="1.0" encoding="utf-8"?>
<worksheet xmlns="http://schemas.openxmlformats.org/spreadsheetml/2006/main" xmlns:r="http://schemas.openxmlformats.org/officeDocument/2006/relationships">
  <sheetPr>
    <tabColor indexed="33"/>
  </sheetPr>
  <dimension ref="A1:R119"/>
  <sheetViews>
    <sheetView view="pageBreakPreview" zoomScale="75" zoomScaleNormal="50" zoomScaleSheetLayoutView="75" zoomScalePageLayoutView="0" workbookViewId="0" topLeftCell="A1">
      <pane ySplit="3" topLeftCell="BM49" activePane="bottomLeft" state="frozen"/>
      <selection pane="topLeft" activeCell="A1" sqref="A1"/>
      <selection pane="bottomLeft" activeCell="C58" sqref="C58"/>
    </sheetView>
  </sheetViews>
  <sheetFormatPr defaultColWidth="8.00390625" defaultRowHeight="14.25"/>
  <cols>
    <col min="1" max="1" width="2.75390625" style="160" bestFit="1" customWidth="1"/>
    <col min="2" max="2" width="23.375" style="189" customWidth="1"/>
    <col min="3" max="3" width="126.625" style="160" customWidth="1"/>
    <col min="4" max="4" width="7.375" style="160" hidden="1" customWidth="1"/>
    <col min="5" max="5" width="11.875" style="160" hidden="1" customWidth="1"/>
    <col min="6" max="6" width="4.75390625" style="160" customWidth="1"/>
    <col min="7" max="7" width="3.00390625" style="51" customWidth="1"/>
    <col min="8" max="8" width="24.00390625" style="51" customWidth="1"/>
    <col min="9" max="10" width="9.00390625" style="51" customWidth="1"/>
    <col min="11" max="11" width="8.25390625" style="51" customWidth="1"/>
    <col min="12" max="16384" width="8.00390625" style="160" customWidth="1"/>
  </cols>
  <sheetData>
    <row r="1" spans="1:11" s="174" customFormat="1" ht="21.75">
      <c r="A1" s="441" t="s">
        <v>166</v>
      </c>
      <c r="B1" s="441"/>
      <c r="C1" s="441"/>
      <c r="D1" s="441"/>
      <c r="E1" s="441"/>
      <c r="F1" s="441"/>
      <c r="G1" s="51"/>
      <c r="H1" s="292" t="s">
        <v>166</v>
      </c>
      <c r="I1" s="51"/>
      <c r="J1" s="440" t="s">
        <v>100</v>
      </c>
      <c r="K1" s="440"/>
    </row>
    <row r="2" spans="1:11" s="174" customFormat="1" ht="27.75" customHeight="1">
      <c r="A2" s="439" t="s">
        <v>235</v>
      </c>
      <c r="B2" s="439"/>
      <c r="C2" s="439"/>
      <c r="D2" s="293"/>
      <c r="E2" s="420" t="s">
        <v>100</v>
      </c>
      <c r="F2" s="420"/>
      <c r="G2" s="231"/>
      <c r="H2" s="232" t="s">
        <v>388</v>
      </c>
      <c r="I2" s="408" t="s">
        <v>159</v>
      </c>
      <c r="J2" s="426"/>
      <c r="K2" s="427"/>
    </row>
    <row r="3" spans="1:12" s="176" customFormat="1" ht="27" customHeight="1">
      <c r="A3" s="294"/>
      <c r="B3" s="295" t="s">
        <v>388</v>
      </c>
      <c r="C3" s="295" t="s">
        <v>0</v>
      </c>
      <c r="D3" s="434" t="s">
        <v>159</v>
      </c>
      <c r="E3" s="435"/>
      <c r="F3" s="436"/>
      <c r="G3" s="296"/>
      <c r="H3" s="236"/>
      <c r="I3" s="54" t="s">
        <v>160</v>
      </c>
      <c r="J3" s="54" t="s">
        <v>161</v>
      </c>
      <c r="K3" s="54" t="s">
        <v>162</v>
      </c>
      <c r="L3" s="175"/>
    </row>
    <row r="4" spans="1:11" ht="43.5" customHeight="1">
      <c r="A4" s="177">
        <v>1</v>
      </c>
      <c r="B4" s="264" t="s">
        <v>389</v>
      </c>
      <c r="C4" s="139" t="s">
        <v>490</v>
      </c>
      <c r="D4" s="178">
        <v>-12.379025418334844</v>
      </c>
      <c r="E4" s="178">
        <v>-0.2138299706846008</v>
      </c>
      <c r="F4" s="178">
        <v>-12.191264023938716</v>
      </c>
      <c r="G4" s="242">
        <v>1</v>
      </c>
      <c r="H4" s="243" t="s">
        <v>389</v>
      </c>
      <c r="I4" s="297">
        <v>15.540554690853273</v>
      </c>
      <c r="J4" s="297">
        <v>4.75581515916082</v>
      </c>
      <c r="K4" s="298">
        <v>10.295122533585989</v>
      </c>
    </row>
    <row r="5" spans="1:11" ht="74.25" customHeight="1">
      <c r="A5" s="179">
        <f aca="true" t="shared" si="0" ref="A5:A36">A4+1</f>
        <v>2</v>
      </c>
      <c r="B5" s="259" t="s">
        <v>390</v>
      </c>
      <c r="C5" s="141" t="s">
        <v>91</v>
      </c>
      <c r="D5" s="178">
        <v>-14.195811134072704</v>
      </c>
      <c r="E5" s="178">
        <v>-10.287958115183246</v>
      </c>
      <c r="F5" s="178">
        <v>-4.35599607007813</v>
      </c>
      <c r="G5" s="242">
        <f aca="true" t="shared" si="1" ref="G5:G36">G4+1</f>
        <v>2</v>
      </c>
      <c r="H5" s="243" t="s">
        <v>390</v>
      </c>
      <c r="I5" s="297">
        <v>-59.78048494964638</v>
      </c>
      <c r="J5" s="297">
        <v>-22.35191129267581</v>
      </c>
      <c r="K5" s="299">
        <v>-48.2028267277107</v>
      </c>
    </row>
    <row r="6" spans="1:11" ht="130.5">
      <c r="A6" s="179">
        <f t="shared" si="0"/>
        <v>3</v>
      </c>
      <c r="B6" s="259" t="s">
        <v>143</v>
      </c>
      <c r="C6" s="141" t="s">
        <v>266</v>
      </c>
      <c r="D6" s="178">
        <v>125.83028423134179</v>
      </c>
      <c r="E6" s="178">
        <v>200</v>
      </c>
      <c r="F6" s="178">
        <v>-24.7232385895527</v>
      </c>
      <c r="G6" s="242">
        <f t="shared" si="1"/>
        <v>3</v>
      </c>
      <c r="H6" s="243" t="s">
        <v>143</v>
      </c>
      <c r="I6" s="297">
        <v>-58.745718646026575</v>
      </c>
      <c r="J6" s="297">
        <v>20</v>
      </c>
      <c r="K6" s="299">
        <v>-65.62143220502213</v>
      </c>
    </row>
    <row r="7" spans="1:11" ht="51" customHeight="1">
      <c r="A7" s="179">
        <f t="shared" si="0"/>
        <v>4</v>
      </c>
      <c r="B7" s="259" t="s">
        <v>391</v>
      </c>
      <c r="C7" s="141" t="s">
        <v>214</v>
      </c>
      <c r="D7" s="178">
        <v>27.81372115598106</v>
      </c>
      <c r="E7" s="178">
        <v>-0.7003455037818658</v>
      </c>
      <c r="F7" s="178">
        <v>28.7151720763025</v>
      </c>
      <c r="G7" s="242">
        <f t="shared" si="1"/>
        <v>4</v>
      </c>
      <c r="H7" s="243" t="s">
        <v>391</v>
      </c>
      <c r="I7" s="297">
        <v>-2.311970340386883</v>
      </c>
      <c r="J7" s="297">
        <v>32.31145382734625</v>
      </c>
      <c r="K7" s="299">
        <v>-26.16812314141252</v>
      </c>
    </row>
    <row r="8" spans="1:11" ht="43.5">
      <c r="A8" s="179">
        <f t="shared" si="0"/>
        <v>5</v>
      </c>
      <c r="B8" s="258" t="s">
        <v>392</v>
      </c>
      <c r="C8" s="141" t="s">
        <v>491</v>
      </c>
      <c r="D8" s="178">
        <v>10.154497140179272</v>
      </c>
      <c r="E8" s="178">
        <v>30.925477535647026</v>
      </c>
      <c r="F8" s="178">
        <v>-15.8647352573623</v>
      </c>
      <c r="G8" s="242">
        <f t="shared" si="1"/>
        <v>5</v>
      </c>
      <c r="H8" s="244" t="s">
        <v>392</v>
      </c>
      <c r="I8" s="297">
        <v>-11.213791610459312</v>
      </c>
      <c r="J8" s="297">
        <v>-12.709339360937019</v>
      </c>
      <c r="K8" s="298">
        <v>1.7132964048257437</v>
      </c>
    </row>
    <row r="9" spans="1:11" ht="43.5">
      <c r="A9" s="179">
        <f t="shared" si="0"/>
        <v>6</v>
      </c>
      <c r="B9" s="258" t="s">
        <v>393</v>
      </c>
      <c r="C9" s="141" t="s">
        <v>492</v>
      </c>
      <c r="D9" s="178">
        <v>-49.38541961809828</v>
      </c>
      <c r="E9" s="178">
        <v>-8.96551724137931</v>
      </c>
      <c r="F9" s="178">
        <v>-44.4006503380625</v>
      </c>
      <c r="G9" s="242">
        <f t="shared" si="1"/>
        <v>6</v>
      </c>
      <c r="H9" s="244" t="s">
        <v>393</v>
      </c>
      <c r="I9" s="297">
        <v>46.57336957876735</v>
      </c>
      <c r="J9" s="297">
        <v>35.75757575757576</v>
      </c>
      <c r="K9" s="298">
        <v>7.9669909843598905</v>
      </c>
    </row>
    <row r="10" spans="1:11" ht="43.5">
      <c r="A10" s="179">
        <f t="shared" si="0"/>
        <v>7</v>
      </c>
      <c r="B10" s="259" t="s">
        <v>394</v>
      </c>
      <c r="C10" s="141" t="s">
        <v>33</v>
      </c>
      <c r="D10" s="178">
        <v>-23.203697102069647</v>
      </c>
      <c r="E10" s="178">
        <v>-15</v>
      </c>
      <c r="F10" s="178">
        <v>-9.65140835537606</v>
      </c>
      <c r="G10" s="242">
        <f t="shared" si="1"/>
        <v>7</v>
      </c>
      <c r="H10" s="243" t="s">
        <v>394</v>
      </c>
      <c r="I10" s="297">
        <v>292.8302879514775</v>
      </c>
      <c r="J10" s="297">
        <v>35.947712418300654</v>
      </c>
      <c r="K10" s="299">
        <v>188.95689450276947</v>
      </c>
    </row>
    <row r="11" spans="1:11" s="181" customFormat="1" ht="43.5">
      <c r="A11" s="179">
        <f t="shared" si="0"/>
        <v>8</v>
      </c>
      <c r="B11" s="259" t="s">
        <v>395</v>
      </c>
      <c r="C11" s="141" t="s">
        <v>89</v>
      </c>
      <c r="D11" s="178">
        <v>-12.775053683741193</v>
      </c>
      <c r="E11" s="178" t="e">
        <v>#DIV/0!</v>
      </c>
      <c r="F11" s="178" t="e">
        <v>#DIV/0!</v>
      </c>
      <c r="G11" s="242">
        <f t="shared" si="1"/>
        <v>8</v>
      </c>
      <c r="H11" s="243" t="s">
        <v>395</v>
      </c>
      <c r="I11" s="297">
        <v>290.4298551339512</v>
      </c>
      <c r="J11" s="297">
        <v>0</v>
      </c>
      <c r="K11" s="299">
        <v>290.4298551339512</v>
      </c>
    </row>
    <row r="12" spans="1:11" ht="43.5">
      <c r="A12" s="179">
        <f t="shared" si="0"/>
        <v>9</v>
      </c>
      <c r="B12" s="259" t="s">
        <v>396</v>
      </c>
      <c r="C12" s="141" t="s">
        <v>493</v>
      </c>
      <c r="D12" s="178">
        <v>63.17748913942928</v>
      </c>
      <c r="E12" s="178">
        <v>-11.92956756999148</v>
      </c>
      <c r="F12" s="178">
        <v>85.2806721133224</v>
      </c>
      <c r="G12" s="242">
        <f t="shared" si="1"/>
        <v>9</v>
      </c>
      <c r="H12" s="245" t="s">
        <v>396</v>
      </c>
      <c r="I12" s="297">
        <v>-10.493264657443714</v>
      </c>
      <c r="J12" s="297">
        <v>-2.3811948404616428</v>
      </c>
      <c r="K12" s="298">
        <v>-8.309945818046547</v>
      </c>
    </row>
    <row r="13" spans="1:11" ht="96.75" customHeight="1">
      <c r="A13" s="180">
        <f t="shared" si="0"/>
        <v>10</v>
      </c>
      <c r="B13" s="269" t="s">
        <v>397</v>
      </c>
      <c r="C13" s="144" t="s">
        <v>215</v>
      </c>
      <c r="D13" s="178">
        <v>37.107599374719825</v>
      </c>
      <c r="E13" s="178">
        <v>-8.039179449270005</v>
      </c>
      <c r="F13" s="178">
        <v>49.0934928088041</v>
      </c>
      <c r="G13" s="242">
        <f t="shared" si="1"/>
        <v>10</v>
      </c>
      <c r="H13" s="245" t="s">
        <v>397</v>
      </c>
      <c r="I13" s="297">
        <v>-63.64346448995664</v>
      </c>
      <c r="J13" s="297">
        <v>-5.305466237942122</v>
      </c>
      <c r="K13" s="299">
        <v>-61.606510887526376</v>
      </c>
    </row>
    <row r="14" spans="1:11" ht="130.5">
      <c r="A14" s="182">
        <f t="shared" si="0"/>
        <v>11</v>
      </c>
      <c r="B14" s="268" t="s">
        <v>144</v>
      </c>
      <c r="C14" s="143" t="s">
        <v>218</v>
      </c>
      <c r="D14" s="178">
        <v>56.95207495956329</v>
      </c>
      <c r="E14" s="178">
        <v>183.33333333333334</v>
      </c>
      <c r="F14" s="178">
        <v>-44.6051500142718</v>
      </c>
      <c r="G14" s="242">
        <f t="shared" si="1"/>
        <v>11</v>
      </c>
      <c r="H14" s="245" t="s">
        <v>144</v>
      </c>
      <c r="I14" s="297">
        <v>35.900848511874685</v>
      </c>
      <c r="J14" s="297">
        <v>-37.5</v>
      </c>
      <c r="K14" s="299">
        <v>117.44135761899949</v>
      </c>
    </row>
    <row r="15" spans="1:11" ht="113.25" customHeight="1">
      <c r="A15" s="179">
        <f t="shared" si="0"/>
        <v>12</v>
      </c>
      <c r="B15" s="259" t="s">
        <v>398</v>
      </c>
      <c r="C15" s="141" t="s">
        <v>220</v>
      </c>
      <c r="D15" s="178">
        <v>103.65262308722113</v>
      </c>
      <c r="E15" s="178">
        <v>0.9256580850448366</v>
      </c>
      <c r="F15" s="178">
        <v>101.784785902128</v>
      </c>
      <c r="G15" s="242">
        <f t="shared" si="1"/>
        <v>12</v>
      </c>
      <c r="H15" s="245" t="s">
        <v>398</v>
      </c>
      <c r="I15" s="297">
        <v>-57.69468925923073</v>
      </c>
      <c r="J15" s="297">
        <v>12.267125250788192</v>
      </c>
      <c r="K15" s="299">
        <v>-62.31727618724943</v>
      </c>
    </row>
    <row r="16" spans="1:11" ht="52.5" customHeight="1">
      <c r="A16" s="179">
        <f t="shared" si="0"/>
        <v>13</v>
      </c>
      <c r="B16" s="258" t="s">
        <v>399</v>
      </c>
      <c r="C16" s="141" t="s">
        <v>92</v>
      </c>
      <c r="D16" s="178">
        <v>47.9887419255808</v>
      </c>
      <c r="E16" s="178">
        <v>22.195129776380377</v>
      </c>
      <c r="F16" s="178">
        <v>21.1085435208451</v>
      </c>
      <c r="G16" s="242">
        <f t="shared" si="1"/>
        <v>13</v>
      </c>
      <c r="H16" s="246" t="s">
        <v>399</v>
      </c>
      <c r="I16" s="297">
        <v>28.302824480808116</v>
      </c>
      <c r="J16" s="297">
        <v>-1.228765720587077</v>
      </c>
      <c r="K16" s="299">
        <v>29.89897860125304</v>
      </c>
    </row>
    <row r="17" spans="1:11" ht="72" customHeight="1">
      <c r="A17" s="179">
        <f t="shared" si="0"/>
        <v>14</v>
      </c>
      <c r="B17" s="258" t="s">
        <v>400</v>
      </c>
      <c r="C17" s="141" t="s">
        <v>494</v>
      </c>
      <c r="D17" s="178">
        <v>57.69506188145876</v>
      </c>
      <c r="E17" s="178">
        <v>11.596443757247778</v>
      </c>
      <c r="F17" s="178">
        <v>41.3083218175732</v>
      </c>
      <c r="G17" s="242">
        <f t="shared" si="1"/>
        <v>14</v>
      </c>
      <c r="H17" s="246" t="s">
        <v>400</v>
      </c>
      <c r="I17" s="297">
        <v>8.234106147756004</v>
      </c>
      <c r="J17" s="297">
        <v>9.456182888811915</v>
      </c>
      <c r="K17" s="298">
        <v>-1.1164985922241937</v>
      </c>
    </row>
    <row r="18" spans="1:11" ht="69" customHeight="1">
      <c r="A18" s="179">
        <f t="shared" si="0"/>
        <v>15</v>
      </c>
      <c r="B18" s="259" t="s">
        <v>401</v>
      </c>
      <c r="C18" s="141" t="s">
        <v>263</v>
      </c>
      <c r="D18" s="178">
        <v>85.97387372618691</v>
      </c>
      <c r="E18" s="178">
        <v>42.5</v>
      </c>
      <c r="F18" s="178">
        <v>30.5079815622364</v>
      </c>
      <c r="G18" s="242">
        <f t="shared" si="1"/>
        <v>15</v>
      </c>
      <c r="H18" s="245" t="s">
        <v>401</v>
      </c>
      <c r="I18" s="297">
        <v>96.08305235206385</v>
      </c>
      <c r="J18" s="297">
        <v>2519.2982456140353</v>
      </c>
      <c r="K18" s="299">
        <v>-92.51390891890982</v>
      </c>
    </row>
    <row r="19" spans="1:11" s="181" customFormat="1" ht="47.25" customHeight="1">
      <c r="A19" s="179">
        <f t="shared" si="0"/>
        <v>16</v>
      </c>
      <c r="B19" s="259" t="s">
        <v>402</v>
      </c>
      <c r="C19" s="141" t="s">
        <v>495</v>
      </c>
      <c r="D19" s="178">
        <v>22.9756815494902</v>
      </c>
      <c r="E19" s="178">
        <v>-75</v>
      </c>
      <c r="F19" s="178">
        <v>391.902726197961</v>
      </c>
      <c r="G19" s="242">
        <f t="shared" si="1"/>
        <v>16</v>
      </c>
      <c r="H19" s="245" t="s">
        <v>402</v>
      </c>
      <c r="I19" s="297">
        <v>-40.58951607882279</v>
      </c>
      <c r="J19" s="297">
        <v>-50</v>
      </c>
      <c r="K19" s="298">
        <v>18.820967842354417</v>
      </c>
    </row>
    <row r="20" spans="1:11" ht="66.75" customHeight="1">
      <c r="A20" s="179">
        <f t="shared" si="0"/>
        <v>17</v>
      </c>
      <c r="B20" s="259" t="s">
        <v>403</v>
      </c>
      <c r="C20" s="141" t="s">
        <v>261</v>
      </c>
      <c r="D20" s="178">
        <v>32.762886028191566</v>
      </c>
      <c r="E20" s="178">
        <v>140.74651708365553</v>
      </c>
      <c r="F20" s="178">
        <v>-44.8536628332369</v>
      </c>
      <c r="G20" s="242">
        <f t="shared" si="1"/>
        <v>17</v>
      </c>
      <c r="H20" s="243" t="s">
        <v>403</v>
      </c>
      <c r="I20" s="297">
        <v>-0.8756235796042113</v>
      </c>
      <c r="J20" s="297">
        <v>-59.96613897175707</v>
      </c>
      <c r="K20" s="299">
        <v>147.60134015169288</v>
      </c>
    </row>
    <row r="21" spans="1:11" ht="45" customHeight="1">
      <c r="A21" s="179">
        <f t="shared" si="0"/>
        <v>18</v>
      </c>
      <c r="B21" s="259" t="s">
        <v>404</v>
      </c>
      <c r="C21" s="141" t="s">
        <v>496</v>
      </c>
      <c r="D21" s="178">
        <v>110.4482956558948</v>
      </c>
      <c r="E21" s="178">
        <v>2.810304449648712</v>
      </c>
      <c r="F21" s="178">
        <v>104.695722653911</v>
      </c>
      <c r="G21" s="242">
        <f t="shared" si="1"/>
        <v>18</v>
      </c>
      <c r="H21" s="243" t="s">
        <v>404</v>
      </c>
      <c r="I21" s="297">
        <v>-20.156735642127632</v>
      </c>
      <c r="J21" s="297">
        <v>-21.64009111617312</v>
      </c>
      <c r="K21" s="298">
        <v>1.8930030613545703</v>
      </c>
    </row>
    <row r="22" spans="1:11" ht="63.75" customHeight="1">
      <c r="A22" s="180">
        <f t="shared" si="0"/>
        <v>19</v>
      </c>
      <c r="B22" s="269" t="s">
        <v>145</v>
      </c>
      <c r="C22" s="144" t="s">
        <v>116</v>
      </c>
      <c r="D22" s="178">
        <v>17.595882762976743</v>
      </c>
      <c r="E22" s="178">
        <v>-63.63636363636363</v>
      </c>
      <c r="F22" s="178">
        <v>223.388677598186</v>
      </c>
      <c r="G22" s="242">
        <f t="shared" si="1"/>
        <v>19</v>
      </c>
      <c r="H22" s="243" t="s">
        <v>145</v>
      </c>
      <c r="I22" s="297">
        <v>33.10912710068619</v>
      </c>
      <c r="J22" s="297">
        <v>175</v>
      </c>
      <c r="K22" s="299">
        <v>-51.59668105429593</v>
      </c>
    </row>
    <row r="23" spans="1:11" ht="66.75" customHeight="1">
      <c r="A23" s="182">
        <f t="shared" si="0"/>
        <v>20</v>
      </c>
      <c r="B23" s="268" t="s">
        <v>405</v>
      </c>
      <c r="C23" s="143" t="s">
        <v>262</v>
      </c>
      <c r="D23" s="178">
        <v>-3.684089583026867</v>
      </c>
      <c r="E23" s="178">
        <v>917.96875</v>
      </c>
      <c r="F23" s="178">
        <v>-90.5384216934977</v>
      </c>
      <c r="G23" s="242">
        <f t="shared" si="1"/>
        <v>20</v>
      </c>
      <c r="H23" s="243" t="s">
        <v>405</v>
      </c>
      <c r="I23" s="297">
        <v>3.6256830689685056</v>
      </c>
      <c r="J23" s="297">
        <v>-36.761320030698386</v>
      </c>
      <c r="K23" s="299">
        <v>63.86439931901209</v>
      </c>
    </row>
    <row r="24" spans="1:11" ht="49.5" customHeight="1">
      <c r="A24" s="179">
        <f t="shared" si="0"/>
        <v>21</v>
      </c>
      <c r="B24" s="258" t="s">
        <v>406</v>
      </c>
      <c r="C24" s="141" t="s">
        <v>117</v>
      </c>
      <c r="D24" s="178">
        <v>-40.19254867154942</v>
      </c>
      <c r="E24" s="178">
        <v>12.593984962406015</v>
      </c>
      <c r="F24" s="178">
        <v>-46.8821968168018</v>
      </c>
      <c r="G24" s="242">
        <f t="shared" si="1"/>
        <v>21</v>
      </c>
      <c r="H24" s="244" t="s">
        <v>406</v>
      </c>
      <c r="I24" s="297">
        <v>12.43135285346871</v>
      </c>
      <c r="J24" s="297">
        <v>-24.540901502504173</v>
      </c>
      <c r="K24" s="299">
        <v>48.99641672395522</v>
      </c>
    </row>
    <row r="25" spans="1:11" ht="71.25" customHeight="1">
      <c r="A25" s="179">
        <f t="shared" si="0"/>
        <v>22</v>
      </c>
      <c r="B25" s="258" t="s">
        <v>407</v>
      </c>
      <c r="C25" s="141" t="s">
        <v>118</v>
      </c>
      <c r="D25" s="178">
        <v>-37.77951923852828</v>
      </c>
      <c r="E25" s="178">
        <v>21.80851063829787</v>
      </c>
      <c r="F25" s="178">
        <v>-48.9194306412372</v>
      </c>
      <c r="G25" s="242">
        <f t="shared" si="1"/>
        <v>22</v>
      </c>
      <c r="H25" s="244" t="s">
        <v>407</v>
      </c>
      <c r="I25" s="297">
        <v>70.44603171625461</v>
      </c>
      <c r="J25" s="297">
        <v>-10.043668122270743</v>
      </c>
      <c r="K25" s="299">
        <v>89.4764138981665</v>
      </c>
    </row>
    <row r="26" spans="1:11" ht="67.5" customHeight="1">
      <c r="A26" s="179">
        <f t="shared" si="0"/>
        <v>23</v>
      </c>
      <c r="B26" s="259" t="s">
        <v>408</v>
      </c>
      <c r="C26" s="141" t="s">
        <v>119</v>
      </c>
      <c r="D26" s="178">
        <v>-48.54415793189512</v>
      </c>
      <c r="E26" s="178">
        <v>-18.51851851851852</v>
      </c>
      <c r="F26" s="178">
        <v>-36.8496483709622</v>
      </c>
      <c r="G26" s="242">
        <f t="shared" si="1"/>
        <v>23</v>
      </c>
      <c r="H26" s="243" t="s">
        <v>408</v>
      </c>
      <c r="I26" s="297">
        <v>29.036290446347547</v>
      </c>
      <c r="J26" s="297">
        <v>-27.272727272727273</v>
      </c>
      <c r="K26" s="299">
        <v>77.42489936372787</v>
      </c>
    </row>
    <row r="27" spans="1:11" s="181" customFormat="1" ht="47.25" customHeight="1">
      <c r="A27" s="179">
        <f t="shared" si="0"/>
        <v>24</v>
      </c>
      <c r="B27" s="259" t="s">
        <v>409</v>
      </c>
      <c r="C27" s="141" t="s">
        <v>251</v>
      </c>
      <c r="D27" s="178">
        <v>2.972781903101359</v>
      </c>
      <c r="E27" s="178" t="e">
        <v>#DIV/0!</v>
      </c>
      <c r="F27" s="178" t="e">
        <v>#DIV/0!</v>
      </c>
      <c r="G27" s="242">
        <f t="shared" si="1"/>
        <v>24</v>
      </c>
      <c r="H27" s="243" t="s">
        <v>409</v>
      </c>
      <c r="I27" s="297">
        <v>-71.73359104235689</v>
      </c>
      <c r="J27" s="297" t="e">
        <v>#DIV/0!</v>
      </c>
      <c r="K27" s="297" t="e">
        <v>#DIV/0!</v>
      </c>
    </row>
    <row r="28" spans="1:11" ht="47.25" customHeight="1">
      <c r="A28" s="179">
        <f t="shared" si="0"/>
        <v>25</v>
      </c>
      <c r="B28" s="259" t="s">
        <v>410</v>
      </c>
      <c r="C28" s="141" t="s">
        <v>132</v>
      </c>
      <c r="D28" s="178">
        <v>16.289366601971782</v>
      </c>
      <c r="E28" s="178">
        <v>109.09122542481006</v>
      </c>
      <c r="F28" s="178">
        <v>-44.3834305501309</v>
      </c>
      <c r="G28" s="242">
        <f t="shared" si="1"/>
        <v>25</v>
      </c>
      <c r="H28" s="245" t="s">
        <v>410</v>
      </c>
      <c r="I28" s="297">
        <v>7.9903677797684765</v>
      </c>
      <c r="J28" s="297">
        <v>-15.163534293385403</v>
      </c>
      <c r="K28" s="299">
        <v>27.292393524767725</v>
      </c>
    </row>
    <row r="29" spans="1:11" ht="69.75" customHeight="1">
      <c r="A29" s="179">
        <f t="shared" si="0"/>
        <v>26</v>
      </c>
      <c r="B29" s="259" t="s">
        <v>146</v>
      </c>
      <c r="C29" s="141" t="s">
        <v>133</v>
      </c>
      <c r="D29" s="178">
        <v>37.09719819877857</v>
      </c>
      <c r="E29" s="178">
        <v>-12.5</v>
      </c>
      <c r="F29" s="178">
        <v>56.6825122271755</v>
      </c>
      <c r="G29" s="242">
        <f t="shared" si="1"/>
        <v>26</v>
      </c>
      <c r="H29" s="245" t="s">
        <v>146</v>
      </c>
      <c r="I29" s="297">
        <v>15.038229667339149</v>
      </c>
      <c r="J29" s="297">
        <v>-14.285714285714286</v>
      </c>
      <c r="K29" s="299">
        <v>34.21126794522902</v>
      </c>
    </row>
    <row r="30" spans="1:11" ht="48.75" customHeight="1">
      <c r="A30" s="179">
        <f t="shared" si="0"/>
        <v>27</v>
      </c>
      <c r="B30" s="259" t="s">
        <v>411</v>
      </c>
      <c r="C30" s="141" t="s">
        <v>134</v>
      </c>
      <c r="D30" s="178">
        <v>6.624742826364451</v>
      </c>
      <c r="E30" s="178">
        <v>71.55679356236459</v>
      </c>
      <c r="F30" s="178">
        <v>-37.8487201746376</v>
      </c>
      <c r="G30" s="242">
        <f t="shared" si="1"/>
        <v>27</v>
      </c>
      <c r="H30" s="245" t="s">
        <v>411</v>
      </c>
      <c r="I30" s="297">
        <v>-7.581612801298321</v>
      </c>
      <c r="J30" s="297">
        <v>-26.988995128991522</v>
      </c>
      <c r="K30" s="299">
        <v>26.58144804605965</v>
      </c>
    </row>
    <row r="31" spans="1:11" ht="46.5" customHeight="1">
      <c r="A31" s="179">
        <f t="shared" si="0"/>
        <v>28</v>
      </c>
      <c r="B31" s="258" t="s">
        <v>412</v>
      </c>
      <c r="C31" s="141" t="s">
        <v>497</v>
      </c>
      <c r="D31" s="178">
        <v>25.064306894592015</v>
      </c>
      <c r="E31" s="178">
        <v>15.128720836685439</v>
      </c>
      <c r="F31" s="178">
        <v>8.62998041296802</v>
      </c>
      <c r="G31" s="242">
        <f t="shared" si="1"/>
        <v>28</v>
      </c>
      <c r="H31" s="246" t="s">
        <v>412</v>
      </c>
      <c r="I31" s="297">
        <v>-9.66889036290563</v>
      </c>
      <c r="J31" s="297">
        <v>0.26553928933300724</v>
      </c>
      <c r="K31" s="298">
        <v>-9.908119701596739</v>
      </c>
    </row>
    <row r="32" spans="1:11" ht="64.5" customHeight="1">
      <c r="A32" s="179">
        <f t="shared" si="0"/>
        <v>29</v>
      </c>
      <c r="B32" s="258" t="s">
        <v>413</v>
      </c>
      <c r="C32" s="141" t="s">
        <v>135</v>
      </c>
      <c r="D32" s="178">
        <v>-24.369440469866568</v>
      </c>
      <c r="E32" s="178">
        <v>-13.672154617036506</v>
      </c>
      <c r="F32" s="178">
        <v>-12.3914662822584</v>
      </c>
      <c r="G32" s="242">
        <f t="shared" si="1"/>
        <v>29</v>
      </c>
      <c r="H32" s="246" t="s">
        <v>413</v>
      </c>
      <c r="I32" s="297">
        <v>4.448929512040798</v>
      </c>
      <c r="J32" s="297">
        <v>-15.754560530679933</v>
      </c>
      <c r="K32" s="299">
        <v>23.98170176330826</v>
      </c>
    </row>
    <row r="33" spans="1:11" ht="69" customHeight="1">
      <c r="A33" s="179">
        <f t="shared" si="0"/>
        <v>30</v>
      </c>
      <c r="B33" s="259" t="s">
        <v>414</v>
      </c>
      <c r="C33" s="141" t="s">
        <v>136</v>
      </c>
      <c r="D33" s="178">
        <v>7.88282735981497</v>
      </c>
      <c r="E33" s="178">
        <v>-17.901234567901234</v>
      </c>
      <c r="F33" s="178">
        <v>31.406150618722</v>
      </c>
      <c r="G33" s="242">
        <f t="shared" si="1"/>
        <v>30</v>
      </c>
      <c r="H33" s="245" t="s">
        <v>414</v>
      </c>
      <c r="I33" s="297">
        <v>14.96317211914318</v>
      </c>
      <c r="J33" s="297">
        <v>-8.270676691729323</v>
      </c>
      <c r="K33" s="299">
        <v>25.328704031524953</v>
      </c>
    </row>
    <row r="34" spans="1:11" s="183" customFormat="1" ht="52.5" customHeight="1">
      <c r="A34" s="180">
        <f t="shared" si="0"/>
        <v>31</v>
      </c>
      <c r="B34" s="269" t="s">
        <v>415</v>
      </c>
      <c r="C34" s="144" t="s">
        <v>264</v>
      </c>
      <c r="D34" s="178">
        <v>405.2331041306584</v>
      </c>
      <c r="E34" s="178" t="e">
        <v>#DIV/0!</v>
      </c>
      <c r="F34" s="178" t="e">
        <v>#DIV/0!</v>
      </c>
      <c r="G34" s="242">
        <f t="shared" si="1"/>
        <v>31</v>
      </c>
      <c r="H34" s="245" t="s">
        <v>415</v>
      </c>
      <c r="I34" s="297">
        <v>-59.09402869861792</v>
      </c>
      <c r="J34" s="297">
        <v>0</v>
      </c>
      <c r="K34" s="299">
        <v>-59.09402869861792</v>
      </c>
    </row>
    <row r="35" spans="1:11" ht="47.25" customHeight="1">
      <c r="A35" s="182">
        <f t="shared" si="0"/>
        <v>32</v>
      </c>
      <c r="B35" s="268" t="s">
        <v>416</v>
      </c>
      <c r="C35" s="143" t="s">
        <v>498</v>
      </c>
      <c r="D35" s="178">
        <v>10.927970546735661</v>
      </c>
      <c r="E35" s="178">
        <v>42.30106786083362</v>
      </c>
      <c r="F35" s="178">
        <v>-22.0469865656806</v>
      </c>
      <c r="G35" s="242">
        <f t="shared" si="1"/>
        <v>32</v>
      </c>
      <c r="H35" s="243" t="s">
        <v>416</v>
      </c>
      <c r="I35" s="297">
        <v>-5.754647037550179</v>
      </c>
      <c r="J35" s="297">
        <v>5.4224158799322195</v>
      </c>
      <c r="K35" s="298">
        <v>-10.602169210590066</v>
      </c>
    </row>
    <row r="36" spans="1:11" ht="70.5" customHeight="1">
      <c r="A36" s="179">
        <f t="shared" si="0"/>
        <v>33</v>
      </c>
      <c r="B36" s="259" t="s">
        <v>147</v>
      </c>
      <c r="C36" s="141" t="s">
        <v>93</v>
      </c>
      <c r="D36" s="178">
        <v>37.91309148165129</v>
      </c>
      <c r="E36" s="178">
        <v>0</v>
      </c>
      <c r="F36" s="178">
        <v>37.9130914816513</v>
      </c>
      <c r="G36" s="242">
        <f t="shared" si="1"/>
        <v>33</v>
      </c>
      <c r="H36" s="243" t="s">
        <v>147</v>
      </c>
      <c r="I36" s="297">
        <v>-22.392646266529944</v>
      </c>
      <c r="J36" s="297">
        <v>66.66666666666667</v>
      </c>
      <c r="K36" s="299">
        <v>-53.435587759917965</v>
      </c>
    </row>
    <row r="37" spans="1:11" ht="48.75" customHeight="1">
      <c r="A37" s="179">
        <f aca="true" t="shared" si="2" ref="A37:A56">A36+1</f>
        <v>34</v>
      </c>
      <c r="B37" s="259" t="s">
        <v>417</v>
      </c>
      <c r="C37" s="141" t="s">
        <v>94</v>
      </c>
      <c r="D37" s="178">
        <v>18.67905415043608</v>
      </c>
      <c r="E37" s="178">
        <v>35.8654367878459</v>
      </c>
      <c r="F37" s="178">
        <v>-12.6495619811287</v>
      </c>
      <c r="G37" s="242">
        <f aca="true" t="shared" si="3" ref="G37:G56">G36+1</f>
        <v>34</v>
      </c>
      <c r="H37" s="243" t="s">
        <v>417</v>
      </c>
      <c r="I37" s="297">
        <v>-35.299954370038186</v>
      </c>
      <c r="J37" s="297">
        <v>-4.592651757188499</v>
      </c>
      <c r="K37" s="299">
        <v>-32.185469126235084</v>
      </c>
    </row>
    <row r="38" spans="1:11" ht="45.75" customHeight="1">
      <c r="A38" s="179">
        <f t="shared" si="2"/>
        <v>35</v>
      </c>
      <c r="B38" s="258" t="s">
        <v>418</v>
      </c>
      <c r="C38" s="141" t="s">
        <v>95</v>
      </c>
      <c r="D38" s="178">
        <v>9.063136416938631</v>
      </c>
      <c r="E38" s="178">
        <v>0.48476454293628807</v>
      </c>
      <c r="F38" s="178">
        <v>8.53698758515464</v>
      </c>
      <c r="G38" s="242">
        <f t="shared" si="3"/>
        <v>35</v>
      </c>
      <c r="H38" s="244" t="s">
        <v>418</v>
      </c>
      <c r="I38" s="297">
        <v>-28.419852544675404</v>
      </c>
      <c r="J38" s="297">
        <v>-1.791867677463818</v>
      </c>
      <c r="K38" s="299">
        <v>-27.113828801630888</v>
      </c>
    </row>
    <row r="39" spans="1:11" ht="64.5" customHeight="1">
      <c r="A39" s="179">
        <f t="shared" si="2"/>
        <v>36</v>
      </c>
      <c r="B39" s="258" t="s">
        <v>419</v>
      </c>
      <c r="C39" s="141" t="s">
        <v>96</v>
      </c>
      <c r="D39" s="178">
        <v>9.956394169223174</v>
      </c>
      <c r="E39" s="178">
        <v>-5.172413793103448</v>
      </c>
      <c r="F39" s="178">
        <v>15.9540156693626</v>
      </c>
      <c r="G39" s="242">
        <f t="shared" si="3"/>
        <v>36</v>
      </c>
      <c r="H39" s="244" t="s">
        <v>419</v>
      </c>
      <c r="I39" s="297">
        <v>-20.22310317792946</v>
      </c>
      <c r="J39" s="297">
        <v>3.9393939393939394</v>
      </c>
      <c r="K39" s="299">
        <v>-23.24671734319744</v>
      </c>
    </row>
    <row r="40" spans="1:11" ht="64.5" customHeight="1">
      <c r="A40" s="179">
        <f t="shared" si="2"/>
        <v>37</v>
      </c>
      <c r="B40" s="259" t="s">
        <v>420</v>
      </c>
      <c r="C40" s="141" t="s">
        <v>97</v>
      </c>
      <c r="D40" s="178">
        <v>70.15162913908216</v>
      </c>
      <c r="E40" s="178">
        <v>-18.181818181818183</v>
      </c>
      <c r="F40" s="178">
        <v>107.9631022811</v>
      </c>
      <c r="G40" s="242">
        <f t="shared" si="3"/>
        <v>37</v>
      </c>
      <c r="H40" s="243" t="s">
        <v>420</v>
      </c>
      <c r="I40" s="297">
        <v>63.64818964872407</v>
      </c>
      <c r="J40" s="297">
        <v>11.11111111111111</v>
      </c>
      <c r="K40" s="299">
        <v>47.283370683851665</v>
      </c>
    </row>
    <row r="41" spans="1:11" s="181" customFormat="1" ht="46.5" customHeight="1">
      <c r="A41" s="179">
        <f t="shared" si="2"/>
        <v>38</v>
      </c>
      <c r="B41" s="259" t="s">
        <v>421</v>
      </c>
      <c r="C41" s="141" t="s">
        <v>98</v>
      </c>
      <c r="D41" s="178">
        <v>-2.5904017679911453</v>
      </c>
      <c r="E41" s="178">
        <v>0</v>
      </c>
      <c r="F41" s="178">
        <v>-2.59040176799115</v>
      </c>
      <c r="G41" s="242">
        <f t="shared" si="3"/>
        <v>38</v>
      </c>
      <c r="H41" s="243" t="s">
        <v>421</v>
      </c>
      <c r="I41" s="297">
        <v>-28.0691966213009</v>
      </c>
      <c r="J41" s="297">
        <v>0</v>
      </c>
      <c r="K41" s="299">
        <v>-28.0691966213009</v>
      </c>
    </row>
    <row r="42" spans="1:11" ht="30.75" customHeight="1">
      <c r="A42" s="179">
        <f t="shared" si="2"/>
        <v>39</v>
      </c>
      <c r="B42" s="259" t="s">
        <v>428</v>
      </c>
      <c r="C42" s="141" t="s">
        <v>499</v>
      </c>
      <c r="D42" s="178">
        <v>25.092230406949646</v>
      </c>
      <c r="E42" s="178">
        <v>-23.708421797593772</v>
      </c>
      <c r="F42" s="178">
        <v>63.965975477755</v>
      </c>
      <c r="G42" s="242">
        <f t="shared" si="3"/>
        <v>39</v>
      </c>
      <c r="H42" s="245" t="s">
        <v>428</v>
      </c>
      <c r="I42" s="297">
        <v>29.430315965558535</v>
      </c>
      <c r="J42" s="297">
        <v>19.200848656294202</v>
      </c>
      <c r="K42" s="298">
        <v>8.58170677858188</v>
      </c>
    </row>
    <row r="43" spans="1:11" ht="130.5">
      <c r="A43" s="180">
        <f t="shared" si="2"/>
        <v>40</v>
      </c>
      <c r="B43" s="269" t="s">
        <v>429</v>
      </c>
      <c r="C43" s="368" t="s">
        <v>533</v>
      </c>
      <c r="D43" s="178">
        <v>103.94998924860084</v>
      </c>
      <c r="E43" s="178" t="e">
        <v>#DIV/0!</v>
      </c>
      <c r="F43" s="178" t="e">
        <v>#DIV/0!</v>
      </c>
      <c r="G43" s="242">
        <f t="shared" si="3"/>
        <v>40</v>
      </c>
      <c r="H43" s="245" t="s">
        <v>429</v>
      </c>
      <c r="I43" s="297">
        <v>5.279963248361421</v>
      </c>
      <c r="J43" s="297">
        <v>-60.8889809268935</v>
      </c>
      <c r="K43" s="299">
        <v>169.18235766644594</v>
      </c>
    </row>
    <row r="44" spans="1:11" ht="174">
      <c r="A44" s="182">
        <f t="shared" si="2"/>
        <v>41</v>
      </c>
      <c r="B44" s="268" t="s">
        <v>142</v>
      </c>
      <c r="C44" s="143" t="s">
        <v>486</v>
      </c>
      <c r="D44" s="178">
        <v>-38.6673178371072</v>
      </c>
      <c r="E44" s="178">
        <v>-15.18350930115636</v>
      </c>
      <c r="F44" s="178">
        <v>-27.6877861161863</v>
      </c>
      <c r="G44" s="242">
        <f t="shared" si="3"/>
        <v>41</v>
      </c>
      <c r="H44" s="245" t="s">
        <v>142</v>
      </c>
      <c r="I44" s="297">
        <v>-9.08066811568636</v>
      </c>
      <c r="J44" s="297">
        <v>87.5</v>
      </c>
      <c r="K44" s="299">
        <v>-51.50968966169939</v>
      </c>
    </row>
    <row r="45" spans="1:11" ht="43.5" customHeight="1">
      <c r="A45" s="179">
        <f t="shared" si="2"/>
        <v>42</v>
      </c>
      <c r="B45" s="259" t="s">
        <v>422</v>
      </c>
      <c r="C45" s="141" t="s">
        <v>500</v>
      </c>
      <c r="D45" s="178">
        <v>-11.28553226498229</v>
      </c>
      <c r="E45" s="178">
        <v>2.914110429447853</v>
      </c>
      <c r="F45" s="178">
        <v>-13.7975663737235</v>
      </c>
      <c r="G45" s="242">
        <f t="shared" si="3"/>
        <v>42</v>
      </c>
      <c r="H45" s="245" t="s">
        <v>422</v>
      </c>
      <c r="I45" s="297">
        <v>-24.414262836704673</v>
      </c>
      <c r="J45" s="297">
        <v>-15.769944341372913</v>
      </c>
      <c r="K45" s="297">
        <v>-10.262748169567892</v>
      </c>
    </row>
    <row r="46" spans="1:11" ht="45.75" customHeight="1">
      <c r="A46" s="179">
        <f t="shared" si="2"/>
        <v>43</v>
      </c>
      <c r="B46" s="259" t="s">
        <v>423</v>
      </c>
      <c r="C46" s="141" t="s">
        <v>487</v>
      </c>
      <c r="D46" s="178">
        <v>-19.368916888288872</v>
      </c>
      <c r="E46" s="178">
        <v>-3.549701730553423</v>
      </c>
      <c r="F46" s="178">
        <v>-16.4014165239203</v>
      </c>
      <c r="G46" s="242">
        <f t="shared" si="3"/>
        <v>43</v>
      </c>
      <c r="H46" s="245" t="s">
        <v>423</v>
      </c>
      <c r="I46" s="297">
        <v>33.73499304673813</v>
      </c>
      <c r="J46" s="297">
        <v>-40</v>
      </c>
      <c r="K46" s="299">
        <v>122.89165507789686</v>
      </c>
    </row>
    <row r="47" spans="1:11" s="181" customFormat="1" ht="64.5" customHeight="1">
      <c r="A47" s="179">
        <f t="shared" si="2"/>
        <v>44</v>
      </c>
      <c r="B47" s="259" t="s">
        <v>424</v>
      </c>
      <c r="C47" s="141" t="s">
        <v>501</v>
      </c>
      <c r="D47" s="178">
        <v>-39.538407323323405</v>
      </c>
      <c r="E47" s="178">
        <v>19.607843137254903</v>
      </c>
      <c r="F47" s="178">
        <v>-49.4501438276966</v>
      </c>
      <c r="G47" s="242">
        <f t="shared" si="3"/>
        <v>44</v>
      </c>
      <c r="H47" s="245" t="s">
        <v>424</v>
      </c>
      <c r="I47" s="297">
        <v>13.523240478029894</v>
      </c>
      <c r="J47" s="297">
        <v>21.280379371665678</v>
      </c>
      <c r="K47" s="297">
        <v>-6.396037787665489</v>
      </c>
    </row>
    <row r="48" spans="1:11" ht="111.75" customHeight="1">
      <c r="A48" s="179">
        <f t="shared" si="2"/>
        <v>45</v>
      </c>
      <c r="B48" s="258" t="s">
        <v>425</v>
      </c>
      <c r="C48" s="141" t="s">
        <v>488</v>
      </c>
      <c r="D48" s="178">
        <v>61.45586481001489</v>
      </c>
      <c r="E48" s="178">
        <v>2.4001655286571486</v>
      </c>
      <c r="F48" s="178">
        <v>57.6714881040214</v>
      </c>
      <c r="G48" s="242">
        <f t="shared" si="3"/>
        <v>45</v>
      </c>
      <c r="H48" s="246" t="s">
        <v>425</v>
      </c>
      <c r="I48" s="297">
        <v>-33.85400616081363</v>
      </c>
      <c r="J48" s="297">
        <v>-11.773472429210134</v>
      </c>
      <c r="K48" s="299">
        <v>-25.027091442408704</v>
      </c>
    </row>
    <row r="49" spans="1:11" ht="50.25" customHeight="1">
      <c r="A49" s="179">
        <f t="shared" si="2"/>
        <v>46</v>
      </c>
      <c r="B49" s="259" t="s">
        <v>426</v>
      </c>
      <c r="C49" s="141" t="s">
        <v>489</v>
      </c>
      <c r="D49" s="178">
        <v>8.636405940798005</v>
      </c>
      <c r="E49" s="178">
        <v>288.5935952459558</v>
      </c>
      <c r="F49" s="178">
        <v>-72.0436962240621</v>
      </c>
      <c r="G49" s="242">
        <f t="shared" si="3"/>
        <v>46</v>
      </c>
      <c r="H49" s="245" t="s">
        <v>426</v>
      </c>
      <c r="I49" s="297">
        <v>-9.601268858771162</v>
      </c>
      <c r="J49" s="297">
        <v>8.273116962645437</v>
      </c>
      <c r="K49" s="297">
        <v>-16.50860926778649</v>
      </c>
    </row>
    <row r="50" spans="1:11" ht="65.25">
      <c r="A50" s="179">
        <f t="shared" si="2"/>
        <v>47</v>
      </c>
      <c r="B50" s="258" t="s">
        <v>427</v>
      </c>
      <c r="C50" s="141" t="s">
        <v>502</v>
      </c>
      <c r="D50" s="178">
        <v>18.623840582958596</v>
      </c>
      <c r="E50" s="178">
        <v>-57.89473684210526</v>
      </c>
      <c r="F50" s="178">
        <v>181.731621384527</v>
      </c>
      <c r="G50" s="242">
        <f t="shared" si="3"/>
        <v>47</v>
      </c>
      <c r="H50" s="246" t="s">
        <v>427</v>
      </c>
      <c r="I50" s="297">
        <v>-17.689198538722618</v>
      </c>
      <c r="J50" s="297">
        <v>-27.049180327868854</v>
      </c>
      <c r="K50" s="297">
        <v>12.83053683456001</v>
      </c>
    </row>
    <row r="51" spans="1:14" ht="49.5" customHeight="1">
      <c r="A51" s="179">
        <f t="shared" si="2"/>
        <v>48</v>
      </c>
      <c r="B51" s="259" t="s">
        <v>430</v>
      </c>
      <c r="C51" s="141" t="s">
        <v>503</v>
      </c>
      <c r="D51" s="178">
        <v>12.825391320263845</v>
      </c>
      <c r="E51" s="178">
        <v>54.62366808643111</v>
      </c>
      <c r="F51" s="178">
        <v>-27.0322630962312</v>
      </c>
      <c r="G51" s="242">
        <f t="shared" si="3"/>
        <v>48</v>
      </c>
      <c r="H51" s="243" t="s">
        <v>430</v>
      </c>
      <c r="I51" s="297">
        <v>-15.803454047779375</v>
      </c>
      <c r="J51" s="297">
        <v>0</v>
      </c>
      <c r="K51" s="297">
        <v>-15.803454047779374</v>
      </c>
      <c r="N51" s="143" t="s">
        <v>192</v>
      </c>
    </row>
    <row r="52" spans="1:11" s="181" customFormat="1" ht="43.5" customHeight="1">
      <c r="A52" s="180">
        <f t="shared" si="2"/>
        <v>49</v>
      </c>
      <c r="B52" s="260" t="s">
        <v>431</v>
      </c>
      <c r="C52" s="144" t="s">
        <v>504</v>
      </c>
      <c r="D52" s="178">
        <v>0.2945757813517415</v>
      </c>
      <c r="E52" s="178">
        <v>54.91751731550377</v>
      </c>
      <c r="F52" s="178">
        <v>-35.2593705868055</v>
      </c>
      <c r="G52" s="242">
        <f t="shared" si="3"/>
        <v>49</v>
      </c>
      <c r="H52" s="244" t="s">
        <v>431</v>
      </c>
      <c r="I52" s="297">
        <v>15.596062987232138</v>
      </c>
      <c r="J52" s="297">
        <v>-0.03985611205472096</v>
      </c>
      <c r="K52" s="297">
        <v>15.642153453495053</v>
      </c>
    </row>
    <row r="53" spans="1:11" ht="124.5" customHeight="1">
      <c r="A53" s="182">
        <f t="shared" si="2"/>
        <v>50</v>
      </c>
      <c r="B53" s="268" t="s">
        <v>432</v>
      </c>
      <c r="C53" s="143" t="s">
        <v>555</v>
      </c>
      <c r="D53" s="178">
        <v>172.24538251613217</v>
      </c>
      <c r="E53" s="178">
        <v>5.425471159337522</v>
      </c>
      <c r="F53" s="178">
        <v>158.234921335724</v>
      </c>
      <c r="G53" s="242">
        <f t="shared" si="3"/>
        <v>50</v>
      </c>
      <c r="H53" s="245" t="s">
        <v>432</v>
      </c>
      <c r="I53" s="297">
        <v>-24.334923316314285</v>
      </c>
      <c r="J53" s="297">
        <v>8.28819068255688</v>
      </c>
      <c r="K53" s="299">
        <v>-30.126197319617894</v>
      </c>
    </row>
    <row r="54" spans="1:11" s="181" customFormat="1" ht="94.5" customHeight="1">
      <c r="A54" s="179">
        <f t="shared" si="2"/>
        <v>51</v>
      </c>
      <c r="B54" s="259" t="s">
        <v>433</v>
      </c>
      <c r="C54" s="141" t="s">
        <v>554</v>
      </c>
      <c r="D54" s="178">
        <v>-22.745661095129716</v>
      </c>
      <c r="E54" s="178">
        <v>-20</v>
      </c>
      <c r="F54" s="178">
        <v>-3.43207636891214</v>
      </c>
      <c r="G54" s="242">
        <f t="shared" si="3"/>
        <v>51</v>
      </c>
      <c r="H54" s="245" t="s">
        <v>433</v>
      </c>
      <c r="I54" s="297">
        <v>78.24369474761461</v>
      </c>
      <c r="J54" s="297">
        <v>0</v>
      </c>
      <c r="K54" s="299">
        <v>78.24369474761461</v>
      </c>
    </row>
    <row r="55" spans="1:11" ht="50.25" customHeight="1">
      <c r="A55" s="179">
        <f t="shared" si="2"/>
        <v>52</v>
      </c>
      <c r="B55" s="259" t="s">
        <v>434</v>
      </c>
      <c r="C55" s="141" t="s">
        <v>505</v>
      </c>
      <c r="D55" s="178">
        <v>119.67351093059129</v>
      </c>
      <c r="E55" s="178">
        <v>36.91414350891746</v>
      </c>
      <c r="F55" s="178">
        <v>60.4461783864452</v>
      </c>
      <c r="G55" s="242">
        <f t="shared" si="3"/>
        <v>52</v>
      </c>
      <c r="H55" s="243" t="s">
        <v>434</v>
      </c>
      <c r="I55" s="297">
        <v>-36.92578886344684</v>
      </c>
      <c r="J55" s="297">
        <v>-24.992426537412904</v>
      </c>
      <c r="K55" s="297">
        <v>-15.909543230306138</v>
      </c>
    </row>
    <row r="56" spans="1:11" s="181" customFormat="1" ht="73.5" customHeight="1">
      <c r="A56" s="180">
        <f t="shared" si="2"/>
        <v>53</v>
      </c>
      <c r="B56" s="269" t="s">
        <v>141</v>
      </c>
      <c r="C56" s="144" t="s">
        <v>556</v>
      </c>
      <c r="D56" s="178">
        <v>29.37790290944721</v>
      </c>
      <c r="E56" s="178">
        <v>-16.57505285412262</v>
      </c>
      <c r="F56" s="178">
        <v>55.0829905630221</v>
      </c>
      <c r="G56" s="242">
        <f t="shared" si="3"/>
        <v>53</v>
      </c>
      <c r="H56" s="243" t="s">
        <v>141</v>
      </c>
      <c r="I56" s="297">
        <v>-36.456808559303155</v>
      </c>
      <c r="J56" s="297">
        <v>3.953370501773948</v>
      </c>
      <c r="K56" s="299">
        <v>-38.87337069112878</v>
      </c>
    </row>
    <row r="57" spans="7:11" ht="22.5" thickBot="1">
      <c r="G57" s="300"/>
      <c r="H57" s="256" t="s">
        <v>257</v>
      </c>
      <c r="I57" s="297" t="e">
        <f>((#REF!-#REF!)*100)/#REF!</f>
        <v>#REF!</v>
      </c>
      <c r="J57" s="297" t="e">
        <f>((#REF!-#REF!)*100)/#REF!</f>
        <v>#REF!</v>
      </c>
      <c r="K57" s="297" t="e">
        <f>((#REF!-#REF!)*100)/#REF!</f>
        <v>#REF!</v>
      </c>
    </row>
    <row r="58" spans="9:11" ht="22.5" thickTop="1">
      <c r="I58" s="301"/>
      <c r="J58" s="301"/>
      <c r="K58" s="301"/>
    </row>
    <row r="59" spans="2:11" ht="21.75">
      <c r="B59" s="184"/>
      <c r="C59" s="185"/>
      <c r="I59" s="301"/>
      <c r="J59" s="301"/>
      <c r="K59" s="301"/>
    </row>
    <row r="60" spans="2:11" ht="21.75">
      <c r="B60" s="186" t="s">
        <v>193</v>
      </c>
      <c r="C60" s="187"/>
      <c r="I60" s="301"/>
      <c r="J60" s="301"/>
      <c r="K60" s="301"/>
    </row>
    <row r="61" spans="1:17" s="190" customFormat="1" ht="21.75">
      <c r="A61" s="188" t="s">
        <v>194</v>
      </c>
      <c r="B61" s="189"/>
      <c r="D61" s="191"/>
      <c r="E61" s="192"/>
      <c r="F61" s="289"/>
      <c r="G61" s="51"/>
      <c r="H61" s="51"/>
      <c r="I61" s="301"/>
      <c r="J61" s="301"/>
      <c r="K61" s="301"/>
      <c r="L61" s="193"/>
      <c r="M61" s="193"/>
      <c r="N61" s="194"/>
      <c r="O61" s="195"/>
      <c r="P61" s="192"/>
      <c r="Q61" s="194"/>
    </row>
    <row r="62" spans="2:17" s="190" customFormat="1" ht="21.75">
      <c r="B62" s="196" t="s">
        <v>195</v>
      </c>
      <c r="C62" s="197"/>
      <c r="D62" s="191"/>
      <c r="E62" s="192"/>
      <c r="F62" s="289"/>
      <c r="G62" s="51"/>
      <c r="H62" s="51"/>
      <c r="I62" s="301"/>
      <c r="J62" s="301"/>
      <c r="K62" s="301"/>
      <c r="L62" s="193"/>
      <c r="M62" s="193"/>
      <c r="N62" s="194"/>
      <c r="O62" s="195"/>
      <c r="P62" s="192"/>
      <c r="Q62" s="194"/>
    </row>
    <row r="63" spans="2:17" s="190" customFormat="1" ht="21.75">
      <c r="B63" s="196" t="s">
        <v>196</v>
      </c>
      <c r="C63" s="197"/>
      <c r="D63" s="191"/>
      <c r="E63" s="192"/>
      <c r="F63" s="289"/>
      <c r="G63" s="51"/>
      <c r="H63" s="51"/>
      <c r="I63" s="301"/>
      <c r="J63" s="301"/>
      <c r="K63" s="301"/>
      <c r="L63" s="193"/>
      <c r="M63" s="193"/>
      <c r="N63" s="194"/>
      <c r="O63" s="195"/>
      <c r="P63" s="192"/>
      <c r="Q63" s="194"/>
    </row>
    <row r="64" spans="2:17" s="190" customFormat="1" ht="21.75">
      <c r="B64" s="196" t="s">
        <v>197</v>
      </c>
      <c r="C64" s="197"/>
      <c r="D64" s="191"/>
      <c r="E64" s="192"/>
      <c r="F64" s="289"/>
      <c r="G64" s="51"/>
      <c r="H64" s="51"/>
      <c r="I64" s="301"/>
      <c r="J64" s="301"/>
      <c r="K64" s="301"/>
      <c r="L64" s="193"/>
      <c r="M64" s="193"/>
      <c r="N64" s="194"/>
      <c r="O64" s="195"/>
      <c r="P64" s="192"/>
      <c r="Q64" s="194"/>
    </row>
    <row r="65" spans="2:17" s="190" customFormat="1" ht="21.75">
      <c r="B65" s="196" t="s">
        <v>198</v>
      </c>
      <c r="C65" s="197"/>
      <c r="D65" s="191"/>
      <c r="E65" s="192"/>
      <c r="F65" s="289"/>
      <c r="G65" s="51"/>
      <c r="H65" s="51"/>
      <c r="I65" s="301"/>
      <c r="J65" s="301"/>
      <c r="K65" s="301"/>
      <c r="L65" s="193"/>
      <c r="M65" s="193"/>
      <c r="N65" s="194"/>
      <c r="O65" s="195"/>
      <c r="P65" s="192"/>
      <c r="Q65" s="194"/>
    </row>
    <row r="66" spans="2:17" s="190" customFormat="1" ht="21.75">
      <c r="B66" s="196" t="s">
        <v>199</v>
      </c>
      <c r="C66" s="197"/>
      <c r="D66" s="191"/>
      <c r="E66" s="192"/>
      <c r="F66" s="289"/>
      <c r="G66" s="51"/>
      <c r="H66" s="51"/>
      <c r="I66" s="301"/>
      <c r="J66" s="301"/>
      <c r="K66" s="301"/>
      <c r="L66" s="193"/>
      <c r="M66" s="198"/>
      <c r="N66" s="194"/>
      <c r="O66" s="195"/>
      <c r="P66" s="192"/>
      <c r="Q66" s="194"/>
    </row>
    <row r="67" spans="2:11" ht="21.75">
      <c r="B67" s="196" t="s">
        <v>200</v>
      </c>
      <c r="C67" s="197"/>
      <c r="I67" s="301"/>
      <c r="J67" s="301"/>
      <c r="K67" s="301"/>
    </row>
    <row r="68" spans="2:11" ht="21.75">
      <c r="B68" s="196" t="s">
        <v>201</v>
      </c>
      <c r="C68" s="197"/>
      <c r="I68" s="301"/>
      <c r="J68" s="301"/>
      <c r="K68" s="301"/>
    </row>
    <row r="69" spans="2:11" ht="21.75">
      <c r="B69" s="196" t="s">
        <v>202</v>
      </c>
      <c r="C69" s="197"/>
      <c r="I69" s="301"/>
      <c r="J69" s="301"/>
      <c r="K69" s="301"/>
    </row>
    <row r="70" spans="2:11" ht="21.75">
      <c r="B70" s="196" t="s">
        <v>203</v>
      </c>
      <c r="C70" s="197"/>
      <c r="I70" s="301"/>
      <c r="J70" s="301"/>
      <c r="K70" s="301"/>
    </row>
    <row r="71" spans="2:11" ht="21.75">
      <c r="B71" s="196" t="s">
        <v>204</v>
      </c>
      <c r="C71" s="197"/>
      <c r="I71" s="301"/>
      <c r="J71" s="301"/>
      <c r="K71" s="301"/>
    </row>
    <row r="72" spans="9:11" ht="21.75">
      <c r="I72" s="301"/>
      <c r="J72" s="301"/>
      <c r="K72" s="301"/>
    </row>
    <row r="73" spans="9:11" ht="21.75">
      <c r="I73" s="301"/>
      <c r="J73" s="301"/>
      <c r="K73" s="301"/>
    </row>
    <row r="74" spans="9:11" ht="21.75">
      <c r="I74" s="301"/>
      <c r="J74" s="301"/>
      <c r="K74" s="301"/>
    </row>
    <row r="75" spans="9:11" ht="21.75">
      <c r="I75" s="301"/>
      <c r="J75" s="301"/>
      <c r="K75" s="301"/>
    </row>
    <row r="76" spans="9:11" ht="21.75">
      <c r="I76" s="301"/>
      <c r="J76" s="301"/>
      <c r="K76" s="301"/>
    </row>
    <row r="77" spans="9:11" ht="21.75">
      <c r="I77" s="301"/>
      <c r="J77" s="301"/>
      <c r="K77" s="301"/>
    </row>
    <row r="78" spans="9:11" ht="21.75">
      <c r="I78" s="301"/>
      <c r="J78" s="301"/>
      <c r="K78" s="301"/>
    </row>
    <row r="79" spans="9:11" ht="21.75">
      <c r="I79" s="301"/>
      <c r="J79" s="301"/>
      <c r="K79" s="301"/>
    </row>
    <row r="80" spans="9:11" ht="21.75">
      <c r="I80" s="301"/>
      <c r="J80" s="301"/>
      <c r="K80" s="301"/>
    </row>
    <row r="81" spans="3:18" ht="21.75">
      <c r="C81" s="190"/>
      <c r="D81" s="192"/>
      <c r="E81" s="191"/>
      <c r="F81" s="192"/>
      <c r="I81" s="301"/>
      <c r="J81" s="301"/>
      <c r="K81" s="301"/>
      <c r="L81" s="193"/>
      <c r="M81" s="193"/>
      <c r="N81" s="198"/>
      <c r="O81" s="194"/>
      <c r="P81" s="195"/>
      <c r="Q81" s="192"/>
      <c r="R81" s="194"/>
    </row>
    <row r="82" spans="9:11" ht="21.75">
      <c r="I82" s="301"/>
      <c r="J82" s="301"/>
      <c r="K82" s="301"/>
    </row>
    <row r="83" spans="9:11" ht="21.75">
      <c r="I83" s="301"/>
      <c r="J83" s="301"/>
      <c r="K83" s="301"/>
    </row>
    <row r="84" spans="9:11" ht="21.75">
      <c r="I84" s="301"/>
      <c r="J84" s="301"/>
      <c r="K84" s="301"/>
    </row>
    <row r="85" spans="9:11" ht="21.75">
      <c r="I85" s="301"/>
      <c r="J85" s="301"/>
      <c r="K85" s="301"/>
    </row>
    <row r="86" spans="9:11" ht="21.75">
      <c r="I86" s="301"/>
      <c r="J86" s="301"/>
      <c r="K86" s="301"/>
    </row>
    <row r="87" spans="9:11" ht="21.75">
      <c r="I87" s="301"/>
      <c r="J87" s="301"/>
      <c r="K87" s="301"/>
    </row>
    <row r="88" spans="9:11" ht="21.75">
      <c r="I88" s="301"/>
      <c r="J88" s="301"/>
      <c r="K88" s="301"/>
    </row>
    <row r="89" spans="9:11" ht="21.75">
      <c r="I89" s="301"/>
      <c r="J89" s="301"/>
      <c r="K89" s="301"/>
    </row>
    <row r="90" spans="9:11" ht="21.75">
      <c r="I90" s="301"/>
      <c r="J90" s="301"/>
      <c r="K90" s="301"/>
    </row>
    <row r="91" spans="9:11" ht="21.75">
      <c r="I91" s="301"/>
      <c r="J91" s="301"/>
      <c r="K91" s="301"/>
    </row>
    <row r="92" spans="9:11" ht="21.75">
      <c r="I92" s="301"/>
      <c r="J92" s="301"/>
      <c r="K92" s="301"/>
    </row>
    <row r="93" spans="9:11" ht="21.75">
      <c r="I93" s="301"/>
      <c r="J93" s="301"/>
      <c r="K93" s="301"/>
    </row>
    <row r="94" spans="9:11" ht="21.75">
      <c r="I94" s="301"/>
      <c r="J94" s="301"/>
      <c r="K94" s="301"/>
    </row>
    <row r="95" spans="9:11" ht="21.75">
      <c r="I95" s="301"/>
      <c r="J95" s="301"/>
      <c r="K95" s="301"/>
    </row>
    <row r="96" spans="9:11" ht="21.75">
      <c r="I96" s="301"/>
      <c r="J96" s="301"/>
      <c r="K96" s="301"/>
    </row>
    <row r="97" spans="9:11" ht="21.75">
      <c r="I97" s="301"/>
      <c r="J97" s="301"/>
      <c r="K97" s="301"/>
    </row>
    <row r="98" spans="9:11" ht="21.75">
      <c r="I98" s="301"/>
      <c r="J98" s="301"/>
      <c r="K98" s="301"/>
    </row>
    <row r="99" spans="9:11" ht="21.75">
      <c r="I99" s="301"/>
      <c r="J99" s="301"/>
      <c r="K99" s="301"/>
    </row>
    <row r="100" spans="9:11" ht="21.75">
      <c r="I100" s="301"/>
      <c r="J100" s="301"/>
      <c r="K100" s="301"/>
    </row>
    <row r="101" spans="9:11" ht="21.75">
      <c r="I101" s="301"/>
      <c r="J101" s="301"/>
      <c r="K101" s="301"/>
    </row>
    <row r="102" spans="9:11" ht="21.75">
      <c r="I102" s="301"/>
      <c r="J102" s="301"/>
      <c r="K102" s="301"/>
    </row>
    <row r="103" spans="9:11" ht="21.75">
      <c r="I103" s="301"/>
      <c r="J103" s="301"/>
      <c r="K103" s="301"/>
    </row>
    <row r="104" spans="9:11" ht="21.75">
      <c r="I104" s="301"/>
      <c r="J104" s="301"/>
      <c r="K104" s="301"/>
    </row>
    <row r="105" spans="9:11" ht="21.75">
      <c r="I105" s="301"/>
      <c r="J105" s="301"/>
      <c r="K105" s="301"/>
    </row>
    <row r="106" spans="9:11" ht="21.75">
      <c r="I106" s="301"/>
      <c r="J106" s="301"/>
      <c r="K106" s="301"/>
    </row>
    <row r="107" spans="9:11" ht="21.75">
      <c r="I107" s="301"/>
      <c r="J107" s="301"/>
      <c r="K107" s="301"/>
    </row>
    <row r="108" spans="9:11" ht="21.75">
      <c r="I108" s="301"/>
      <c r="J108" s="301"/>
      <c r="K108" s="301"/>
    </row>
    <row r="109" spans="9:11" ht="21.75">
      <c r="I109" s="301"/>
      <c r="J109" s="301"/>
      <c r="K109" s="301"/>
    </row>
    <row r="110" spans="9:11" ht="21.75">
      <c r="I110" s="301"/>
      <c r="J110" s="301"/>
      <c r="K110" s="301"/>
    </row>
    <row r="111" spans="9:11" ht="21.75">
      <c r="I111" s="301"/>
      <c r="J111" s="301"/>
      <c r="K111" s="301"/>
    </row>
    <row r="112" spans="9:11" ht="21.75">
      <c r="I112" s="301"/>
      <c r="J112" s="301"/>
      <c r="K112" s="301"/>
    </row>
    <row r="113" spans="9:11" ht="21.75">
      <c r="I113" s="301"/>
      <c r="J113" s="301"/>
      <c r="K113" s="301"/>
    </row>
    <row r="114" spans="9:11" ht="21.75">
      <c r="I114" s="301"/>
      <c r="J114" s="301"/>
      <c r="K114" s="301"/>
    </row>
    <row r="115" spans="9:11" ht="21.75">
      <c r="I115" s="301"/>
      <c r="J115" s="301"/>
      <c r="K115" s="301"/>
    </row>
    <row r="116" spans="9:11" ht="21.75">
      <c r="I116" s="301"/>
      <c r="J116" s="301"/>
      <c r="K116" s="301"/>
    </row>
    <row r="117" spans="9:11" ht="21.75">
      <c r="I117" s="301"/>
      <c r="J117" s="301"/>
      <c r="K117" s="301"/>
    </row>
    <row r="118" spans="9:11" ht="21.75">
      <c r="I118" s="301"/>
      <c r="J118" s="301"/>
      <c r="K118" s="301"/>
    </row>
    <row r="119" spans="9:11" ht="21.75">
      <c r="I119" s="301"/>
      <c r="J119" s="301"/>
      <c r="K119" s="301"/>
    </row>
  </sheetData>
  <sheetProtection/>
  <mergeCells count="6">
    <mergeCell ref="D3:F3"/>
    <mergeCell ref="A2:C2"/>
    <mergeCell ref="J1:K1"/>
    <mergeCell ref="I2:K2"/>
    <mergeCell ref="A1:F1"/>
    <mergeCell ref="E2:F2"/>
  </mergeCells>
  <printOptions/>
  <pageMargins left="0.7086614173228347" right="0.7086614173228347" top="0.4724409448818898" bottom="0.3937007874015748" header="0.2362204724409449" footer="0.15748031496062992"/>
  <pageSetup horizontalDpi="600" verticalDpi="600" orientation="landscape" scale="75" r:id="rId1"/>
  <headerFooter alignWithMargins="0">
    <oddFooter>&amp;C&amp;"TH SarabunPSK,ธรรมดา"&amp;14(สาเหตุการเปลี่ยนแปลงของต้นทุนต่อหน่วยของผลผลิตย่อย ระหว่าง ปี 54-55 หน้า &amp;P - &amp;N)</oddFooter>
  </headerFooter>
</worksheet>
</file>

<file path=xl/worksheets/sheet7.xml><?xml version="1.0" encoding="utf-8"?>
<worksheet xmlns="http://schemas.openxmlformats.org/spreadsheetml/2006/main" xmlns:r="http://schemas.openxmlformats.org/officeDocument/2006/relationships">
  <sheetPr>
    <tabColor indexed="27"/>
  </sheetPr>
  <dimension ref="A1:U9"/>
  <sheetViews>
    <sheetView view="pageBreakPreview" zoomScale="75" zoomScaleNormal="80" zoomScaleSheetLayoutView="75" zoomScalePageLayoutView="0" workbookViewId="0" topLeftCell="A1">
      <selection activeCell="B4" sqref="B4"/>
    </sheetView>
  </sheetViews>
  <sheetFormatPr defaultColWidth="7.875" defaultRowHeight="14.25"/>
  <cols>
    <col min="1" max="1" width="3.00390625" style="16" customWidth="1"/>
    <col min="2" max="2" width="14.875" style="16" customWidth="1"/>
    <col min="3" max="3" width="12.00390625" style="27" customWidth="1"/>
    <col min="4" max="4" width="12.625" style="27" customWidth="1"/>
    <col min="5" max="5" width="10.50390625" style="27" customWidth="1"/>
    <col min="6" max="6" width="11.50390625" style="27" customWidth="1"/>
    <col min="7" max="7" width="13.75390625" style="27" customWidth="1"/>
    <col min="8" max="8" width="11.25390625" style="27" customWidth="1"/>
    <col min="9" max="9" width="7.00390625" style="16" customWidth="1"/>
    <col min="10" max="10" width="8.125" style="16" customWidth="1"/>
    <col min="11" max="11" width="13.00390625" style="27" customWidth="1"/>
    <col min="12" max="12" width="12.75390625" style="27" customWidth="1"/>
    <col min="13" max="13" width="13.00390625" style="27" customWidth="1"/>
    <col min="14" max="14" width="13.625" style="27" bestFit="1" customWidth="1"/>
    <col min="15" max="15" width="13.375" style="27" customWidth="1"/>
    <col min="16" max="16" width="9.125" style="27" customWidth="1"/>
    <col min="17" max="17" width="6.625" style="16" customWidth="1"/>
    <col min="18" max="18" width="9.375" style="16" customWidth="1"/>
    <col min="19" max="21" width="7.25390625" style="16" customWidth="1"/>
    <col min="22" max="16384" width="7.875" style="16" customWidth="1"/>
  </cols>
  <sheetData>
    <row r="1" ht="24">
      <c r="B1" s="15" t="s">
        <v>189</v>
      </c>
    </row>
    <row r="2" spans="10:18" ht="24">
      <c r="J2" s="17"/>
      <c r="R2" s="17" t="s">
        <v>100</v>
      </c>
    </row>
    <row r="3" spans="1:21" ht="24">
      <c r="A3" s="89"/>
      <c r="B3" s="84" t="s">
        <v>435</v>
      </c>
      <c r="C3" s="430" t="s">
        <v>157</v>
      </c>
      <c r="D3" s="430"/>
      <c r="E3" s="430"/>
      <c r="F3" s="430"/>
      <c r="G3" s="430"/>
      <c r="H3" s="430"/>
      <c r="I3" s="430"/>
      <c r="J3" s="430"/>
      <c r="K3" s="431" t="s">
        <v>158</v>
      </c>
      <c r="L3" s="431"/>
      <c r="M3" s="431"/>
      <c r="N3" s="431"/>
      <c r="O3" s="431"/>
      <c r="P3" s="431"/>
      <c r="Q3" s="431"/>
      <c r="R3" s="431"/>
      <c r="S3" s="432" t="s">
        <v>159</v>
      </c>
      <c r="T3" s="405"/>
      <c r="U3" s="404"/>
    </row>
    <row r="4" spans="1:21" s="17" customFormat="1" ht="162.75">
      <c r="A4" s="90"/>
      <c r="B4" s="82"/>
      <c r="C4" s="86" t="s">
        <v>101</v>
      </c>
      <c r="D4" s="86" t="s">
        <v>102</v>
      </c>
      <c r="E4" s="86" t="s">
        <v>103</v>
      </c>
      <c r="F4" s="86" t="s">
        <v>52</v>
      </c>
      <c r="G4" s="86" t="s">
        <v>53</v>
      </c>
      <c r="H4" s="86" t="s">
        <v>54</v>
      </c>
      <c r="I4" s="86" t="s">
        <v>55</v>
      </c>
      <c r="J4" s="86" t="s">
        <v>56</v>
      </c>
      <c r="K4" s="85" t="s">
        <v>101</v>
      </c>
      <c r="L4" s="85" t="s">
        <v>102</v>
      </c>
      <c r="M4" s="85" t="s">
        <v>103</v>
      </c>
      <c r="N4" s="85" t="s">
        <v>52</v>
      </c>
      <c r="O4" s="85" t="s">
        <v>53</v>
      </c>
      <c r="P4" s="85" t="s">
        <v>54</v>
      </c>
      <c r="Q4" s="85" t="s">
        <v>55</v>
      </c>
      <c r="R4" s="85" t="s">
        <v>56</v>
      </c>
      <c r="S4" s="85" t="s">
        <v>160</v>
      </c>
      <c r="T4" s="85" t="s">
        <v>161</v>
      </c>
      <c r="U4" s="85" t="s">
        <v>162</v>
      </c>
    </row>
    <row r="5" spans="1:21" s="31" customFormat="1" ht="336">
      <c r="A5" s="128">
        <v>1</v>
      </c>
      <c r="B5" s="10" t="s">
        <v>438</v>
      </c>
      <c r="C5" s="355">
        <v>24426542.81840132</v>
      </c>
      <c r="D5" s="355">
        <v>33587.117031890644</v>
      </c>
      <c r="E5" s="355">
        <v>2583234.109264307</v>
      </c>
      <c r="F5" s="355">
        <v>869532.2117072014</v>
      </c>
      <c r="G5" s="355">
        <v>27912896.25640472</v>
      </c>
      <c r="H5" s="358">
        <v>208132</v>
      </c>
      <c r="I5" s="359" t="s">
        <v>59</v>
      </c>
      <c r="J5" s="369">
        <f>G5/H5</f>
        <v>134.1115073914858</v>
      </c>
      <c r="K5" s="355">
        <v>26125708.51346656</v>
      </c>
      <c r="L5" s="355">
        <v>719586.2891621545</v>
      </c>
      <c r="M5" s="355">
        <v>2284085.7269660137</v>
      </c>
      <c r="N5" s="355">
        <v>1723206.9126011278</v>
      </c>
      <c r="O5" s="355">
        <f>SUM(K5:N5)</f>
        <v>30852587.442195855</v>
      </c>
      <c r="P5" s="358">
        <v>97269</v>
      </c>
      <c r="Q5" s="359" t="s">
        <v>59</v>
      </c>
      <c r="R5" s="370">
        <f>O5/P5</f>
        <v>317.1882865270112</v>
      </c>
      <c r="S5" s="133">
        <f aca="true" t="shared" si="0" ref="S5:T8">((O5-G5)*100)/G5</f>
        <v>10.531659483800832</v>
      </c>
      <c r="T5" s="133">
        <f t="shared" si="0"/>
        <v>-53.26571598793073</v>
      </c>
      <c r="U5" s="133">
        <f>((R5-J5)*100)/J5</f>
        <v>136.51086524671206</v>
      </c>
    </row>
    <row r="6" spans="1:21" s="31" customFormat="1" ht="264">
      <c r="A6" s="128">
        <f>A5+1</f>
        <v>2</v>
      </c>
      <c r="B6" s="10" t="s">
        <v>436</v>
      </c>
      <c r="C6" s="355">
        <v>431948869.5038185</v>
      </c>
      <c r="D6" s="356">
        <v>10748512.27891917</v>
      </c>
      <c r="E6" s="355">
        <v>40328739.84210185</v>
      </c>
      <c r="F6" s="355">
        <v>20496023.703698896</v>
      </c>
      <c r="G6" s="355">
        <v>503522145.3285384</v>
      </c>
      <c r="H6" s="358">
        <v>1795271</v>
      </c>
      <c r="I6" s="359" t="s">
        <v>59</v>
      </c>
      <c r="J6" s="369">
        <f>G6/H6</f>
        <v>280.4713858400979</v>
      </c>
      <c r="K6" s="355">
        <v>441287055.2522186</v>
      </c>
      <c r="L6" s="356">
        <v>14924442.520298308</v>
      </c>
      <c r="M6" s="355">
        <v>36725798.74896555</v>
      </c>
      <c r="N6" s="355">
        <v>26011446.416662928</v>
      </c>
      <c r="O6" s="355">
        <f>SUM(K6:N6)</f>
        <v>518948742.9381454</v>
      </c>
      <c r="P6" s="358">
        <v>1659014</v>
      </c>
      <c r="Q6" s="359" t="s">
        <v>59</v>
      </c>
      <c r="R6" s="369">
        <f>O6/P6</f>
        <v>312.80552360507227</v>
      </c>
      <c r="S6" s="133">
        <f t="shared" si="0"/>
        <v>3.0637376633239093</v>
      </c>
      <c r="T6" s="133">
        <f t="shared" si="0"/>
        <v>-7.589773354552043</v>
      </c>
      <c r="U6" s="133">
        <f>((R6-J6)*100)/J6</f>
        <v>11.528497878000522</v>
      </c>
    </row>
    <row r="7" spans="1:21" s="31" customFormat="1" ht="96">
      <c r="A7" s="128">
        <f>A6+1</f>
        <v>3</v>
      </c>
      <c r="B7" s="10" t="s">
        <v>437</v>
      </c>
      <c r="C7" s="355">
        <v>150420482.2165708</v>
      </c>
      <c r="D7" s="356">
        <v>58545.31404893907</v>
      </c>
      <c r="E7" s="355">
        <v>2835838.5686338414</v>
      </c>
      <c r="F7" s="355">
        <v>1550433.2245939001</v>
      </c>
      <c r="G7" s="355">
        <v>154865299.3238475</v>
      </c>
      <c r="H7" s="372" t="s">
        <v>167</v>
      </c>
      <c r="I7" s="359"/>
      <c r="J7" s="359" t="s">
        <v>167</v>
      </c>
      <c r="K7" s="355">
        <v>146230901.41431475</v>
      </c>
      <c r="L7" s="356">
        <v>1344874.080539538</v>
      </c>
      <c r="M7" s="355">
        <v>2410103.544068437</v>
      </c>
      <c r="N7" s="355">
        <v>1998218.1907359385</v>
      </c>
      <c r="O7" s="355">
        <f>SUM(K7:N7)</f>
        <v>151984097.22965863</v>
      </c>
      <c r="P7" s="372" t="s">
        <v>167</v>
      </c>
      <c r="Q7" s="359"/>
      <c r="R7" s="359" t="s">
        <v>167</v>
      </c>
      <c r="S7" s="133">
        <f t="shared" si="0"/>
        <v>-1.8604568659140521</v>
      </c>
      <c r="T7" s="371" t="s">
        <v>167</v>
      </c>
      <c r="U7" s="371" t="s">
        <v>167</v>
      </c>
    </row>
    <row r="8" spans="1:21" s="31" customFormat="1" ht="24.75" thickBot="1">
      <c r="A8" s="362"/>
      <c r="B8" s="326" t="s">
        <v>257</v>
      </c>
      <c r="C8" s="357">
        <f aca="true" t="shared" si="1" ref="C8:J8">SUM(C5:C7)</f>
        <v>606795894.5387907</v>
      </c>
      <c r="D8" s="357">
        <f t="shared" si="1"/>
        <v>10840644.709999999</v>
      </c>
      <c r="E8" s="357">
        <f t="shared" si="1"/>
        <v>45747812.519999996</v>
      </c>
      <c r="F8" s="357">
        <f t="shared" si="1"/>
        <v>22915989.139999997</v>
      </c>
      <c r="G8" s="357">
        <f t="shared" si="1"/>
        <v>686300340.9087906</v>
      </c>
      <c r="H8" s="364">
        <f t="shared" si="1"/>
        <v>2003403</v>
      </c>
      <c r="I8" s="364"/>
      <c r="J8" s="364">
        <f t="shared" si="1"/>
        <v>414.58289323158374</v>
      </c>
      <c r="K8" s="357">
        <f aca="true" t="shared" si="2" ref="K8:R8">SUM(K5:K7)</f>
        <v>613643665.1799998</v>
      </c>
      <c r="L8" s="357">
        <f t="shared" si="2"/>
        <v>16988902.89</v>
      </c>
      <c r="M8" s="357">
        <f t="shared" si="2"/>
        <v>41419988.019999996</v>
      </c>
      <c r="N8" s="357">
        <f t="shared" si="2"/>
        <v>29732871.519999996</v>
      </c>
      <c r="O8" s="357">
        <f t="shared" si="2"/>
        <v>701785427.6099999</v>
      </c>
      <c r="P8" s="364">
        <f t="shared" si="2"/>
        <v>1756283</v>
      </c>
      <c r="Q8" s="364"/>
      <c r="R8" s="364">
        <f t="shared" si="2"/>
        <v>629.9938101320835</v>
      </c>
      <c r="S8" s="366">
        <f t="shared" si="0"/>
        <v>2.256313421133398</v>
      </c>
      <c r="T8" s="366">
        <f t="shared" si="0"/>
        <v>-12.335011977120928</v>
      </c>
      <c r="U8" s="366">
        <f>((R8-J8)*100)/J8</f>
        <v>51.95846727331616</v>
      </c>
    </row>
    <row r="9" spans="3:15" ht="24.75" thickTop="1">
      <c r="C9" s="26"/>
      <c r="D9" s="26"/>
      <c r="E9" s="26"/>
      <c r="F9" s="26"/>
      <c r="G9" s="26"/>
      <c r="K9" s="26"/>
      <c r="L9" s="26"/>
      <c r="M9" s="26"/>
      <c r="N9" s="26"/>
      <c r="O9" s="26"/>
    </row>
  </sheetData>
  <sheetProtection selectLockedCells="1" selectUnlockedCells="1"/>
  <mergeCells count="3">
    <mergeCell ref="C3:J3"/>
    <mergeCell ref="K3:R3"/>
    <mergeCell ref="S3:U3"/>
  </mergeCells>
  <printOptions/>
  <pageMargins left="0.7" right="0.45" top="0.75" bottom="0.75" header="0.5118055555555555" footer="0.5118055555555555"/>
  <pageSetup horizontalDpi="600" verticalDpi="600" orientation="landscape" paperSize="9" scale="58" r:id="rId3"/>
  <headerFooter alignWithMargins="0">
    <oddFooter>&amp;C&amp;"TH SarabunPSK,ธรรมดา"&amp;14(ตารางที่ 10  รายงานต้นทุนผลผลิตหลักแยกตามแหล่งเงิน หน้า &amp;P - &amp;N)</oddFooter>
  </headerFooter>
  <legacyDrawing r:id="rId2"/>
</worksheet>
</file>

<file path=xl/worksheets/sheet8.xml><?xml version="1.0" encoding="utf-8"?>
<worksheet xmlns="http://schemas.openxmlformats.org/spreadsheetml/2006/main" xmlns:r="http://schemas.openxmlformats.org/officeDocument/2006/relationships">
  <sheetPr>
    <tabColor indexed="34"/>
  </sheetPr>
  <dimension ref="A1:T16"/>
  <sheetViews>
    <sheetView view="pageBreakPreview" zoomScale="90" zoomScaleNormal="75" zoomScaleSheetLayoutView="90" zoomScalePageLayoutView="0" workbookViewId="0" topLeftCell="A1">
      <pane ySplit="3" topLeftCell="BM4" activePane="bottomLeft" state="frozen"/>
      <selection pane="topLeft" activeCell="A1" sqref="A1"/>
      <selection pane="bottomLeft" activeCell="G4" sqref="G4"/>
    </sheetView>
  </sheetViews>
  <sheetFormatPr defaultColWidth="8.00390625" defaultRowHeight="14.25"/>
  <cols>
    <col min="1" max="1" width="21.25390625" style="190" customWidth="1"/>
    <col min="2" max="2" width="143.00390625" style="190" customWidth="1"/>
    <col min="3" max="4" width="7.00390625" style="190" hidden="1" customWidth="1"/>
    <col min="5" max="5" width="7.50390625" style="190" customWidth="1"/>
    <col min="6" max="16384" width="8.00390625" style="190" customWidth="1"/>
  </cols>
  <sheetData>
    <row r="1" spans="1:5" s="304" customFormat="1" ht="21.75">
      <c r="A1" s="444" t="s">
        <v>205</v>
      </c>
      <c r="B1" s="444"/>
      <c r="C1" s="444"/>
      <c r="D1" s="444"/>
      <c r="E1" s="444"/>
    </row>
    <row r="2" spans="1:5" s="304" customFormat="1" ht="26.25" customHeight="1">
      <c r="A2" s="445" t="s">
        <v>206</v>
      </c>
      <c r="B2" s="445"/>
      <c r="C2" s="305"/>
      <c r="D2" s="442"/>
      <c r="E2" s="442"/>
    </row>
    <row r="3" spans="1:6" s="308" customFormat="1" ht="28.5" customHeight="1">
      <c r="A3" s="306" t="s">
        <v>435</v>
      </c>
      <c r="B3" s="306" t="s">
        <v>207</v>
      </c>
      <c r="C3" s="443" t="s">
        <v>159</v>
      </c>
      <c r="D3" s="443"/>
      <c r="E3" s="443"/>
      <c r="F3" s="307"/>
    </row>
    <row r="4" spans="1:5" ht="239.25" customHeight="1">
      <c r="A4" s="208" t="s">
        <v>506</v>
      </c>
      <c r="B4" s="400" t="s">
        <v>540</v>
      </c>
      <c r="C4" s="302">
        <v>22.520476900211303</v>
      </c>
      <c r="D4" s="302">
        <v>206.9114502691145</v>
      </c>
      <c r="E4" s="302">
        <v>136.51</v>
      </c>
    </row>
    <row r="5" spans="1:5" ht="88.5" customHeight="1">
      <c r="A5" s="214" t="s">
        <v>507</v>
      </c>
      <c r="B5" s="143" t="s">
        <v>509</v>
      </c>
      <c r="C5" s="303">
        <v>15.212623882206024</v>
      </c>
      <c r="D5" s="303">
        <v>54.489708109596585</v>
      </c>
      <c r="E5" s="303">
        <v>11.53</v>
      </c>
    </row>
    <row r="6" spans="1:5" ht="188.25" customHeight="1">
      <c r="A6" s="211" t="s">
        <v>508</v>
      </c>
      <c r="B6" s="211" t="s">
        <v>510</v>
      </c>
      <c r="C6" s="303">
        <v>75.30300160686542</v>
      </c>
      <c r="D6" s="303"/>
      <c r="E6" s="303"/>
    </row>
    <row r="8" spans="1:12" ht="21.75">
      <c r="A8" s="188" t="s">
        <v>208</v>
      </c>
      <c r="B8" s="188"/>
      <c r="C8" s="192"/>
      <c r="D8" s="191"/>
      <c r="E8" s="192"/>
      <c r="F8" s="193"/>
      <c r="G8" s="193"/>
      <c r="H8" s="193"/>
      <c r="I8" s="194"/>
      <c r="J8" s="195"/>
      <c r="K8" s="192"/>
      <c r="L8" s="194"/>
    </row>
    <row r="9" spans="1:12" ht="21.75">
      <c r="A9" s="197" t="s">
        <v>209</v>
      </c>
      <c r="B9" s="197"/>
      <c r="C9" s="192"/>
      <c r="D9" s="191"/>
      <c r="E9" s="192"/>
      <c r="F9" s="193"/>
      <c r="G9" s="193"/>
      <c r="H9" s="193"/>
      <c r="I9" s="194"/>
      <c r="J9" s="195"/>
      <c r="K9" s="192"/>
      <c r="L9" s="194"/>
    </row>
    <row r="10" spans="1:12" ht="21.75">
      <c r="A10" s="197" t="s">
        <v>210</v>
      </c>
      <c r="B10" s="197"/>
      <c r="C10" s="192"/>
      <c r="D10" s="191"/>
      <c r="E10" s="192"/>
      <c r="F10" s="193"/>
      <c r="G10" s="193"/>
      <c r="H10" s="193"/>
      <c r="I10" s="194"/>
      <c r="J10" s="195"/>
      <c r="K10" s="192"/>
      <c r="L10" s="194"/>
    </row>
    <row r="11" spans="1:20" ht="21.75">
      <c r="A11" s="197" t="s">
        <v>211</v>
      </c>
      <c r="B11" s="309" t="s">
        <v>212</v>
      </c>
      <c r="C11" s="289"/>
      <c r="D11" s="289"/>
      <c r="E11" s="289"/>
      <c r="F11" s="289"/>
      <c r="G11" s="289"/>
      <c r="H11" s="289"/>
      <c r="I11" s="289"/>
      <c r="J11" s="289"/>
      <c r="K11" s="289"/>
      <c r="L11" s="289"/>
      <c r="M11" s="289"/>
      <c r="N11" s="289"/>
      <c r="O11" s="289"/>
      <c r="P11" s="289"/>
      <c r="Q11" s="289"/>
      <c r="R11" s="289"/>
      <c r="S11" s="191"/>
      <c r="T11" s="290"/>
    </row>
    <row r="12" spans="1:20" ht="21.75">
      <c r="A12" s="197"/>
      <c r="B12" s="289" t="s">
        <v>1</v>
      </c>
      <c r="C12" s="289"/>
      <c r="D12" s="289"/>
      <c r="E12" s="289"/>
      <c r="F12" s="289"/>
      <c r="G12" s="289"/>
      <c r="H12" s="289"/>
      <c r="I12" s="289"/>
      <c r="J12" s="289"/>
      <c r="K12" s="289"/>
      <c r="L12" s="289"/>
      <c r="M12" s="289"/>
      <c r="N12" s="289"/>
      <c r="O12" s="289"/>
      <c r="P12" s="289"/>
      <c r="Q12" s="289"/>
      <c r="R12" s="289"/>
      <c r="S12" s="191"/>
      <c r="T12" s="290"/>
    </row>
    <row r="13" spans="1:20" ht="21.75">
      <c r="A13" s="197"/>
      <c r="B13" s="289" t="s">
        <v>2</v>
      </c>
      <c r="C13" s="289"/>
      <c r="D13" s="289"/>
      <c r="E13" s="289"/>
      <c r="F13" s="289"/>
      <c r="G13" s="289"/>
      <c r="H13" s="289"/>
      <c r="I13" s="289"/>
      <c r="J13" s="289"/>
      <c r="K13" s="289"/>
      <c r="L13" s="289"/>
      <c r="M13" s="289"/>
      <c r="N13" s="289"/>
      <c r="O13" s="289"/>
      <c r="P13" s="289"/>
      <c r="Q13" s="289"/>
      <c r="R13" s="289"/>
      <c r="S13" s="191"/>
      <c r="T13" s="290"/>
    </row>
    <row r="14" spans="1:20" ht="21.75">
      <c r="A14" s="197"/>
      <c r="B14" s="289" t="s">
        <v>3</v>
      </c>
      <c r="C14" s="289"/>
      <c r="D14" s="289"/>
      <c r="E14" s="289"/>
      <c r="F14" s="289"/>
      <c r="G14" s="289"/>
      <c r="H14" s="289"/>
      <c r="I14" s="289"/>
      <c r="J14" s="289"/>
      <c r="K14" s="289"/>
      <c r="L14" s="289"/>
      <c r="M14" s="289"/>
      <c r="N14" s="289"/>
      <c r="O14" s="289"/>
      <c r="P14" s="289"/>
      <c r="Q14" s="289"/>
      <c r="R14" s="289"/>
      <c r="S14" s="191"/>
      <c r="T14" s="290"/>
    </row>
    <row r="15" spans="1:20" ht="21.75">
      <c r="A15" s="197"/>
      <c r="B15" s="289" t="s">
        <v>4</v>
      </c>
      <c r="C15" s="289"/>
      <c r="D15" s="289"/>
      <c r="E15" s="289"/>
      <c r="F15" s="289"/>
      <c r="G15" s="289"/>
      <c r="H15" s="289"/>
      <c r="I15" s="289"/>
      <c r="J15" s="289"/>
      <c r="K15" s="289"/>
      <c r="L15" s="289"/>
      <c r="M15" s="289"/>
      <c r="N15" s="289"/>
      <c r="O15" s="289"/>
      <c r="P15" s="289"/>
      <c r="Q15" s="289"/>
      <c r="R15" s="289"/>
      <c r="S15" s="191"/>
      <c r="T15" s="290"/>
    </row>
    <row r="16" spans="1:2" ht="21.75">
      <c r="A16" s="310"/>
      <c r="B16" s="310"/>
    </row>
  </sheetData>
  <sheetProtection/>
  <mergeCells count="4">
    <mergeCell ref="D2:E2"/>
    <mergeCell ref="C3:E3"/>
    <mergeCell ref="A1:E1"/>
    <mergeCell ref="A2:B2"/>
  </mergeCells>
  <printOptions/>
  <pageMargins left="0.44" right="0.23" top="0.44" bottom="1" header="0.32" footer="0.5"/>
  <pageSetup horizontalDpi="600" verticalDpi="600" orientation="landscape" scale="75" r:id="rId1"/>
  <headerFooter alignWithMargins="0">
    <oddFooter>&amp;C&amp;"TH SarabunPSK,ธรรมดา"&amp;14(สาเหตุการเปลี่ยนแปลงของต้นทุนต่อหน่วยของผลผลิตหลัก ระหว่าง ปี 54-55 หน้า &amp;P - &amp;N)</oddFooter>
  </headerFooter>
</worksheet>
</file>

<file path=xl/worksheets/sheet9.xml><?xml version="1.0" encoding="utf-8"?>
<worksheet xmlns="http://schemas.openxmlformats.org/spreadsheetml/2006/main" xmlns:r="http://schemas.openxmlformats.org/officeDocument/2006/relationships">
  <sheetPr>
    <tabColor indexed="27"/>
  </sheetPr>
  <dimension ref="A1:V26"/>
  <sheetViews>
    <sheetView view="pageBreakPreview" zoomScale="75" zoomScaleNormal="80" zoomScaleSheetLayoutView="75" zoomScalePageLayoutView="0" workbookViewId="0" topLeftCell="A1">
      <selection activeCell="A4" sqref="A4:A6"/>
    </sheetView>
  </sheetViews>
  <sheetFormatPr defaultColWidth="7.875" defaultRowHeight="14.25"/>
  <cols>
    <col min="1" max="1" width="12.125" style="16" customWidth="1"/>
    <col min="2" max="2" width="12.375" style="16" customWidth="1"/>
    <col min="3" max="3" width="12.875" style="16" customWidth="1"/>
    <col min="4" max="7" width="11.125" style="16" customWidth="1"/>
    <col min="8" max="8" width="9.75390625" style="16" customWidth="1"/>
    <col min="9" max="9" width="11.125" style="16" customWidth="1"/>
    <col min="10" max="10" width="13.125" style="16" customWidth="1"/>
    <col min="11" max="11" width="11.75390625" style="16" customWidth="1"/>
    <col min="12" max="12" width="14.125" style="16" customWidth="1"/>
    <col min="13" max="16" width="12.50390625" style="16" customWidth="1"/>
    <col min="17" max="17" width="8.25390625" style="16" customWidth="1"/>
    <col min="18" max="18" width="13.625" style="16" customWidth="1"/>
    <col min="19" max="19" width="13.875" style="16" customWidth="1"/>
    <col min="20" max="21" width="6.375" style="23" customWidth="1"/>
    <col min="22" max="22" width="6.375" style="16" customWidth="1"/>
    <col min="23" max="16384" width="7.875" style="16" customWidth="1"/>
  </cols>
  <sheetData>
    <row r="1" spans="1:18" ht="24">
      <c r="A1" s="446" t="s">
        <v>177</v>
      </c>
      <c r="B1" s="447"/>
      <c r="C1" s="447"/>
      <c r="D1" s="447"/>
      <c r="E1" s="447"/>
      <c r="F1" s="447"/>
      <c r="G1" s="447"/>
      <c r="H1" s="447"/>
      <c r="I1" s="447"/>
      <c r="J1" s="447"/>
      <c r="K1" s="447"/>
      <c r="L1" s="447"/>
      <c r="M1" s="447"/>
      <c r="N1" s="447"/>
      <c r="O1" s="447"/>
      <c r="P1" s="447"/>
      <c r="Q1" s="447"/>
      <c r="R1" s="447"/>
    </row>
    <row r="2" spans="1:18" ht="24">
      <c r="A2" s="92" t="s">
        <v>176</v>
      </c>
      <c r="B2" s="93"/>
      <c r="C2" s="93"/>
      <c r="D2" s="93"/>
      <c r="E2" s="93"/>
      <c r="F2" s="93"/>
      <c r="G2" s="93"/>
      <c r="H2" s="93"/>
      <c r="I2" s="93"/>
      <c r="J2" s="93"/>
      <c r="K2" s="93"/>
      <c r="L2" s="93"/>
      <c r="M2" s="93"/>
      <c r="N2" s="93"/>
      <c r="O2" s="93"/>
      <c r="P2" s="93"/>
      <c r="Q2" s="93"/>
      <c r="R2" s="93"/>
    </row>
    <row r="3" spans="1:22" ht="24">
      <c r="A3" s="319"/>
      <c r="B3" s="470" t="s">
        <v>175</v>
      </c>
      <c r="C3" s="470"/>
      <c r="D3" s="470"/>
      <c r="E3" s="470"/>
      <c r="F3" s="470"/>
      <c r="G3" s="470"/>
      <c r="H3" s="470"/>
      <c r="I3" s="470"/>
      <c r="J3" s="471"/>
      <c r="K3" s="461" t="s">
        <v>171</v>
      </c>
      <c r="L3" s="462"/>
      <c r="M3" s="462"/>
      <c r="N3" s="462"/>
      <c r="O3" s="462"/>
      <c r="P3" s="462"/>
      <c r="Q3" s="462"/>
      <c r="R3" s="462"/>
      <c r="S3" s="463"/>
      <c r="T3" s="448" t="s">
        <v>159</v>
      </c>
      <c r="U3" s="449"/>
      <c r="V3" s="450"/>
    </row>
    <row r="4" spans="1:22" s="17" customFormat="1" ht="21.75" customHeight="1">
      <c r="A4" s="468" t="s">
        <v>38</v>
      </c>
      <c r="B4" s="472" t="s">
        <v>169</v>
      </c>
      <c r="C4" s="473"/>
      <c r="D4" s="474" t="s">
        <v>170</v>
      </c>
      <c r="E4" s="475"/>
      <c r="F4" s="475"/>
      <c r="G4" s="475"/>
      <c r="H4" s="475"/>
      <c r="I4" s="476"/>
      <c r="J4" s="477" t="s">
        <v>173</v>
      </c>
      <c r="K4" s="456" t="s">
        <v>169</v>
      </c>
      <c r="L4" s="457"/>
      <c r="M4" s="458" t="s">
        <v>170</v>
      </c>
      <c r="N4" s="459"/>
      <c r="O4" s="459"/>
      <c r="P4" s="459"/>
      <c r="Q4" s="459"/>
      <c r="R4" s="460"/>
      <c r="S4" s="464" t="s">
        <v>173</v>
      </c>
      <c r="T4" s="94"/>
      <c r="U4" s="95"/>
      <c r="V4" s="96"/>
    </row>
    <row r="5" spans="1:22" s="17" customFormat="1" ht="23.25" customHeight="1">
      <c r="A5" s="468"/>
      <c r="B5" s="480" t="s">
        <v>148</v>
      </c>
      <c r="C5" s="482" t="s">
        <v>168</v>
      </c>
      <c r="D5" s="453" t="s">
        <v>149</v>
      </c>
      <c r="E5" s="453" t="s">
        <v>150</v>
      </c>
      <c r="F5" s="453" t="s">
        <v>151</v>
      </c>
      <c r="G5" s="453" t="s">
        <v>174</v>
      </c>
      <c r="H5" s="453" t="s">
        <v>152</v>
      </c>
      <c r="I5" s="453" t="s">
        <v>172</v>
      </c>
      <c r="J5" s="478"/>
      <c r="K5" s="455" t="s">
        <v>148</v>
      </c>
      <c r="L5" s="454" t="s">
        <v>168</v>
      </c>
      <c r="M5" s="467" t="s">
        <v>149</v>
      </c>
      <c r="N5" s="467" t="s">
        <v>150</v>
      </c>
      <c r="O5" s="467" t="s">
        <v>151</v>
      </c>
      <c r="P5" s="467" t="s">
        <v>174</v>
      </c>
      <c r="Q5" s="467" t="s">
        <v>152</v>
      </c>
      <c r="R5" s="467" t="s">
        <v>172</v>
      </c>
      <c r="S5" s="465"/>
      <c r="T5" s="451" t="s">
        <v>178</v>
      </c>
      <c r="U5" s="451" t="s">
        <v>179</v>
      </c>
      <c r="V5" s="451" t="s">
        <v>180</v>
      </c>
    </row>
    <row r="6" spans="1:22" s="17" customFormat="1" ht="75.75" customHeight="1">
      <c r="A6" s="469"/>
      <c r="B6" s="481"/>
      <c r="C6" s="483"/>
      <c r="D6" s="453"/>
      <c r="E6" s="453"/>
      <c r="F6" s="453"/>
      <c r="G6" s="453"/>
      <c r="H6" s="453"/>
      <c r="I6" s="453"/>
      <c r="J6" s="479"/>
      <c r="K6" s="467"/>
      <c r="L6" s="455"/>
      <c r="M6" s="467"/>
      <c r="N6" s="467"/>
      <c r="O6" s="467"/>
      <c r="P6" s="467"/>
      <c r="Q6" s="467"/>
      <c r="R6" s="467"/>
      <c r="S6" s="466"/>
      <c r="T6" s="452"/>
      <c r="U6" s="452"/>
      <c r="V6" s="452"/>
    </row>
    <row r="7" spans="1:22" s="1" customFormat="1" ht="24">
      <c r="A7" s="19" t="s">
        <v>39</v>
      </c>
      <c r="B7" s="97">
        <f>SUM(B8:B16)</f>
        <v>219637626.70999995</v>
      </c>
      <c r="C7" s="97">
        <f aca="true" t="shared" si="0" ref="C7:S7">SUM(C8:C16)</f>
        <v>219637626.70999995</v>
      </c>
      <c r="D7" s="97">
        <f t="shared" si="0"/>
        <v>32674809.599999998</v>
      </c>
      <c r="E7" s="97">
        <f t="shared" si="0"/>
        <v>11646332.66</v>
      </c>
      <c r="F7" s="97">
        <f t="shared" si="0"/>
        <v>269724476.27</v>
      </c>
      <c r="G7" s="97">
        <f t="shared" si="0"/>
        <v>12036296.52</v>
      </c>
      <c r="H7" s="97">
        <f t="shared" si="0"/>
        <v>46468.4</v>
      </c>
      <c r="I7" s="97">
        <f t="shared" si="0"/>
        <v>326128383.45</v>
      </c>
      <c r="J7" s="97">
        <f t="shared" si="0"/>
        <v>545766010.16</v>
      </c>
      <c r="K7" s="97">
        <f t="shared" si="0"/>
        <v>233187593.55</v>
      </c>
      <c r="L7" s="97">
        <f t="shared" si="0"/>
        <v>233187593.55</v>
      </c>
      <c r="M7" s="97">
        <f t="shared" si="0"/>
        <v>19825502.57</v>
      </c>
      <c r="N7" s="97">
        <f t="shared" si="0"/>
        <v>13689282.29</v>
      </c>
      <c r="O7" s="97">
        <f t="shared" si="0"/>
        <v>271125046.71999997</v>
      </c>
      <c r="P7" s="97">
        <f t="shared" si="0"/>
        <v>20329690.53</v>
      </c>
      <c r="Q7" s="97">
        <f t="shared" si="0"/>
        <v>63437.58</v>
      </c>
      <c r="R7" s="97">
        <f t="shared" si="0"/>
        <v>325032959.69000006</v>
      </c>
      <c r="S7" s="97">
        <f t="shared" si="0"/>
        <v>558220553.24</v>
      </c>
      <c r="T7" s="97">
        <f>((L7-C7)*100)/C7</f>
        <v>6.169237504050639</v>
      </c>
      <c r="U7" s="97">
        <f>((R7-I7)*100)/I7</f>
        <v>-0.3358872810798679</v>
      </c>
      <c r="V7" s="97">
        <f>((S7-J7)*100)/J7</f>
        <v>2.282029816468196</v>
      </c>
    </row>
    <row r="8" spans="1:22" s="1" customFormat="1" ht="24">
      <c r="A8" s="20" t="s">
        <v>442</v>
      </c>
      <c r="B8" s="55">
        <v>52376101.78</v>
      </c>
      <c r="C8" s="55">
        <f>B8</f>
        <v>52376101.78</v>
      </c>
      <c r="D8" s="55">
        <v>5976319.65</v>
      </c>
      <c r="E8" s="55">
        <v>2479965.54</v>
      </c>
      <c r="F8" s="55">
        <v>30142466.62</v>
      </c>
      <c r="G8" s="55">
        <v>1332532.67</v>
      </c>
      <c r="H8" s="55"/>
      <c r="I8" s="55">
        <f>SUM(D8:H8)</f>
        <v>39931284.480000004</v>
      </c>
      <c r="J8" s="55">
        <f>SUM(C8+I8)</f>
        <v>92307386.26</v>
      </c>
      <c r="K8" s="55">
        <v>56022892.56</v>
      </c>
      <c r="L8" s="55">
        <f>K8</f>
        <v>56022892.56</v>
      </c>
      <c r="M8" s="55">
        <v>2226822.84</v>
      </c>
      <c r="N8" s="55">
        <v>2025801.15</v>
      </c>
      <c r="O8" s="55">
        <v>31028660.57</v>
      </c>
      <c r="P8" s="55">
        <f>3105702.25</f>
        <v>3105702.25</v>
      </c>
      <c r="Q8" s="55">
        <f>42990+3424.61</f>
        <v>46414.61</v>
      </c>
      <c r="R8" s="55">
        <f>SUM(M8:Q8)</f>
        <v>38433401.42</v>
      </c>
      <c r="S8" s="55">
        <f>SUM(L8+R8)</f>
        <v>94456293.98</v>
      </c>
      <c r="T8" s="98">
        <f>((L8-C8)*100)/C8</f>
        <v>6.962699888048066</v>
      </c>
      <c r="U8" s="98">
        <f>((R8-I8)*100)/I8</f>
        <v>-3.751151708506228</v>
      </c>
      <c r="V8" s="98">
        <f>((S8-J8)*100)/J8</f>
        <v>2.3279910818265637</v>
      </c>
    </row>
    <row r="9" spans="1:22" s="1" customFormat="1" ht="24">
      <c r="A9" s="20" t="s">
        <v>153</v>
      </c>
      <c r="B9" s="55">
        <v>30979183.33</v>
      </c>
      <c r="C9" s="55">
        <f aca="true" t="shared" si="1" ref="C9:C23">B9</f>
        <v>30979183.33</v>
      </c>
      <c r="D9" s="55">
        <v>10179114.43</v>
      </c>
      <c r="E9" s="69">
        <v>2601963.14</v>
      </c>
      <c r="F9" s="55">
        <v>75043502.17</v>
      </c>
      <c r="G9" s="55">
        <v>2645870.42</v>
      </c>
      <c r="H9" s="55">
        <v>46466.4</v>
      </c>
      <c r="I9" s="55">
        <f aca="true" t="shared" si="2" ref="I9:I23">SUM(D9:H9)</f>
        <v>90516916.56000002</v>
      </c>
      <c r="J9" s="55">
        <f aca="true" t="shared" si="3" ref="J9:J23">SUM(C9+I9)</f>
        <v>121496099.89000002</v>
      </c>
      <c r="K9" s="55">
        <v>36687754.99</v>
      </c>
      <c r="L9" s="55">
        <f aca="true" t="shared" si="4" ref="L9:L16">K9</f>
        <v>36687754.99</v>
      </c>
      <c r="M9" s="55">
        <v>9422120.13</v>
      </c>
      <c r="N9" s="69">
        <v>4043746.05</v>
      </c>
      <c r="O9" s="55">
        <v>64322459.47</v>
      </c>
      <c r="P9" s="55">
        <f>3203324.5</f>
        <v>3203324.5</v>
      </c>
      <c r="Q9" s="55">
        <v>3</v>
      </c>
      <c r="R9" s="55">
        <f aca="true" t="shared" si="5" ref="R9:R23">SUM(M9:Q9)</f>
        <v>80991653.15</v>
      </c>
      <c r="S9" s="55">
        <f aca="true" t="shared" si="6" ref="S9:S16">SUM(L9+R9)</f>
        <v>117679408.14000002</v>
      </c>
      <c r="T9" s="98">
        <f aca="true" t="shared" si="7" ref="T9:T24">((L9-C9)*100)/C9</f>
        <v>18.42712120326254</v>
      </c>
      <c r="U9" s="98">
        <f aca="true" t="shared" si="8" ref="U9:U24">((R9-I9)*100)/I9</f>
        <v>-10.523185910432662</v>
      </c>
      <c r="V9" s="98">
        <f aca="true" t="shared" si="9" ref="V9:V24">((S9-J9)*100)/J9</f>
        <v>-3.141410920560867</v>
      </c>
    </row>
    <row r="10" spans="1:22" s="1" customFormat="1" ht="48">
      <c r="A10" s="20" t="s">
        <v>40</v>
      </c>
      <c r="B10" s="55">
        <v>20459875.49</v>
      </c>
      <c r="C10" s="55">
        <f t="shared" si="1"/>
        <v>20459875.49</v>
      </c>
      <c r="D10" s="55">
        <v>282855.89</v>
      </c>
      <c r="E10" s="69">
        <v>883003.47</v>
      </c>
      <c r="F10" s="55">
        <v>4591513.71</v>
      </c>
      <c r="G10" s="55">
        <v>609507</v>
      </c>
      <c r="H10" s="55"/>
      <c r="I10" s="55">
        <f t="shared" si="2"/>
        <v>6366880.07</v>
      </c>
      <c r="J10" s="55">
        <f t="shared" si="3"/>
        <v>26826755.56</v>
      </c>
      <c r="K10" s="55">
        <v>19913849.74</v>
      </c>
      <c r="L10" s="55">
        <f t="shared" si="4"/>
        <v>19913849.74</v>
      </c>
      <c r="M10" s="55">
        <v>275846.8</v>
      </c>
      <c r="N10" s="69">
        <v>1209377.14</v>
      </c>
      <c r="O10" s="55">
        <v>7097851.23</v>
      </c>
      <c r="P10" s="55">
        <v>1525888.68</v>
      </c>
      <c r="Q10" s="55">
        <v>0</v>
      </c>
      <c r="R10" s="55">
        <f t="shared" si="5"/>
        <v>10108963.85</v>
      </c>
      <c r="S10" s="55">
        <f t="shared" si="6"/>
        <v>30022813.589999996</v>
      </c>
      <c r="T10" s="98">
        <f t="shared" si="7"/>
        <v>-2.668763797056714</v>
      </c>
      <c r="U10" s="98">
        <f t="shared" si="8"/>
        <v>58.77421498218985</v>
      </c>
      <c r="V10" s="98">
        <f t="shared" si="9"/>
        <v>11.913695723852182</v>
      </c>
    </row>
    <row r="11" spans="1:22" s="1" customFormat="1" ht="48">
      <c r="A11" s="20" t="s">
        <v>154</v>
      </c>
      <c r="B11" s="55">
        <v>24818007.49</v>
      </c>
      <c r="C11" s="55">
        <f t="shared" si="1"/>
        <v>24818007.49</v>
      </c>
      <c r="D11" s="55">
        <v>1712755.9</v>
      </c>
      <c r="E11" s="55">
        <v>526635.92</v>
      </c>
      <c r="F11" s="55">
        <v>10050558.95</v>
      </c>
      <c r="G11" s="55">
        <v>542333.15</v>
      </c>
      <c r="H11" s="55"/>
      <c r="I11" s="55">
        <f t="shared" si="2"/>
        <v>12832283.92</v>
      </c>
      <c r="J11" s="55">
        <f t="shared" si="3"/>
        <v>37650291.41</v>
      </c>
      <c r="K11" s="55">
        <v>26473252.53</v>
      </c>
      <c r="L11" s="55">
        <f t="shared" si="4"/>
        <v>26473252.53</v>
      </c>
      <c r="M11" s="55">
        <v>1165510.96</v>
      </c>
      <c r="N11" s="55">
        <v>614164.15</v>
      </c>
      <c r="O11" s="55">
        <v>10869134.59</v>
      </c>
      <c r="P11" s="55">
        <f>1848897.09</f>
        <v>1848897.09</v>
      </c>
      <c r="Q11" s="55">
        <v>1</v>
      </c>
      <c r="R11" s="55">
        <f t="shared" si="5"/>
        <v>14497707.79</v>
      </c>
      <c r="S11" s="55">
        <f t="shared" si="6"/>
        <v>40970960.32</v>
      </c>
      <c r="T11" s="98">
        <f t="shared" si="7"/>
        <v>6.6695323573697705</v>
      </c>
      <c r="U11" s="98">
        <f t="shared" si="8"/>
        <v>12.978390132128553</v>
      </c>
      <c r="V11" s="98">
        <f t="shared" si="9"/>
        <v>8.819769477582389</v>
      </c>
    </row>
    <row r="12" spans="1:22" s="1" customFormat="1" ht="48">
      <c r="A12" s="20" t="s">
        <v>155</v>
      </c>
      <c r="B12" s="55">
        <v>14832773.59</v>
      </c>
      <c r="C12" s="55">
        <f t="shared" si="1"/>
        <v>14832773.59</v>
      </c>
      <c r="D12" s="55">
        <v>3232391.11</v>
      </c>
      <c r="E12" s="69">
        <v>68345</v>
      </c>
      <c r="F12" s="55">
        <v>2943924.31</v>
      </c>
      <c r="G12" s="55">
        <v>568501.85</v>
      </c>
      <c r="H12" s="55"/>
      <c r="I12" s="55">
        <f t="shared" si="2"/>
        <v>6813162.27</v>
      </c>
      <c r="J12" s="55">
        <f t="shared" si="3"/>
        <v>21645935.86</v>
      </c>
      <c r="K12" s="55">
        <v>13857430.13</v>
      </c>
      <c r="L12" s="55">
        <f t="shared" si="4"/>
        <v>13857430.13</v>
      </c>
      <c r="M12" s="55">
        <v>2216576.67</v>
      </c>
      <c r="N12" s="69">
        <v>172762.27</v>
      </c>
      <c r="O12" s="55">
        <v>3578936.01</v>
      </c>
      <c r="P12" s="55">
        <v>1267276.26</v>
      </c>
      <c r="Q12" s="55">
        <v>0</v>
      </c>
      <c r="R12" s="55">
        <f t="shared" si="5"/>
        <v>7235551.209999999</v>
      </c>
      <c r="S12" s="55">
        <f t="shared" si="6"/>
        <v>21092981.34</v>
      </c>
      <c r="T12" s="98">
        <f t="shared" si="7"/>
        <v>-6.575597302028252</v>
      </c>
      <c r="U12" s="98">
        <f t="shared" si="8"/>
        <v>6.199601936091851</v>
      </c>
      <c r="V12" s="98">
        <f t="shared" si="9"/>
        <v>-2.554541986894715</v>
      </c>
    </row>
    <row r="13" spans="1:22" s="1" customFormat="1" ht="48">
      <c r="A13" s="20" t="s">
        <v>41</v>
      </c>
      <c r="B13" s="55">
        <v>23807084.26</v>
      </c>
      <c r="C13" s="55">
        <f t="shared" si="1"/>
        <v>23807084.26</v>
      </c>
      <c r="D13" s="55">
        <v>1125002.24</v>
      </c>
      <c r="E13" s="69">
        <v>606416.55</v>
      </c>
      <c r="F13" s="55">
        <v>7249412.57</v>
      </c>
      <c r="G13" s="55">
        <v>598122.07</v>
      </c>
      <c r="H13" s="55"/>
      <c r="I13" s="55">
        <f t="shared" si="2"/>
        <v>9578953.43</v>
      </c>
      <c r="J13" s="55">
        <f t="shared" si="3"/>
        <v>33386037.69</v>
      </c>
      <c r="K13" s="55">
        <v>24401854.42</v>
      </c>
      <c r="L13" s="55">
        <f t="shared" si="4"/>
        <v>24401854.42</v>
      </c>
      <c r="M13" s="55">
        <v>283350</v>
      </c>
      <c r="N13" s="69">
        <v>796592.68</v>
      </c>
      <c r="O13" s="55">
        <v>9162416.09</v>
      </c>
      <c r="P13" s="55">
        <v>2143814.16</v>
      </c>
      <c r="Q13" s="55">
        <v>0</v>
      </c>
      <c r="R13" s="55">
        <f t="shared" si="5"/>
        <v>12386172.93</v>
      </c>
      <c r="S13" s="55">
        <f t="shared" si="6"/>
        <v>36788027.35</v>
      </c>
      <c r="T13" s="98">
        <f t="shared" si="7"/>
        <v>2.498290649558108</v>
      </c>
      <c r="U13" s="98">
        <f t="shared" si="8"/>
        <v>29.30611909238607</v>
      </c>
      <c r="V13" s="98">
        <f t="shared" si="9"/>
        <v>10.189857483504206</v>
      </c>
    </row>
    <row r="14" spans="1:22" s="1" customFormat="1" ht="48">
      <c r="A14" s="20" t="s">
        <v>156</v>
      </c>
      <c r="B14" s="55">
        <v>19662349.79</v>
      </c>
      <c r="C14" s="55">
        <f t="shared" si="1"/>
        <v>19662349.79</v>
      </c>
      <c r="D14" s="55">
        <v>312213.5</v>
      </c>
      <c r="E14" s="55">
        <v>349023.2</v>
      </c>
      <c r="F14" s="55">
        <v>12450820.54</v>
      </c>
      <c r="G14" s="55">
        <v>3633852.9</v>
      </c>
      <c r="H14" s="55"/>
      <c r="I14" s="55">
        <f t="shared" si="2"/>
        <v>16745910.139999999</v>
      </c>
      <c r="J14" s="55">
        <f t="shared" si="3"/>
        <v>36408259.93</v>
      </c>
      <c r="K14" s="55">
        <v>21860005.89</v>
      </c>
      <c r="L14" s="55">
        <f t="shared" si="4"/>
        <v>21860005.89</v>
      </c>
      <c r="M14" s="55">
        <v>252959.6</v>
      </c>
      <c r="N14" s="55">
        <v>579036.8</v>
      </c>
      <c r="O14" s="55">
        <v>14984884.17</v>
      </c>
      <c r="P14" s="55">
        <f>4151713.7</f>
        <v>4151713.7</v>
      </c>
      <c r="Q14" s="55">
        <v>17018.97</v>
      </c>
      <c r="R14" s="55">
        <f t="shared" si="5"/>
        <v>19985613.24</v>
      </c>
      <c r="S14" s="55">
        <f t="shared" si="6"/>
        <v>41845619.129999995</v>
      </c>
      <c r="T14" s="98">
        <f t="shared" si="7"/>
        <v>11.176975913213075</v>
      </c>
      <c r="U14" s="98">
        <f t="shared" si="8"/>
        <v>19.346234829371895</v>
      </c>
      <c r="V14" s="98">
        <f t="shared" si="9"/>
        <v>14.93441106620883</v>
      </c>
    </row>
    <row r="15" spans="1:22" s="1" customFormat="1" ht="72">
      <c r="A15" s="20" t="s">
        <v>42</v>
      </c>
      <c r="B15" s="55">
        <v>13121089.51</v>
      </c>
      <c r="C15" s="55">
        <f t="shared" si="1"/>
        <v>13121089.51</v>
      </c>
      <c r="D15" s="55">
        <v>4606411.34</v>
      </c>
      <c r="E15" s="69">
        <v>158866</v>
      </c>
      <c r="F15" s="55">
        <v>123384054.09</v>
      </c>
      <c r="G15" s="55">
        <v>638160.25</v>
      </c>
      <c r="H15" s="55"/>
      <c r="I15" s="55">
        <f t="shared" si="2"/>
        <v>128787491.68</v>
      </c>
      <c r="J15" s="55">
        <f t="shared" si="3"/>
        <v>141908581.19</v>
      </c>
      <c r="K15" s="55">
        <v>13123556.15</v>
      </c>
      <c r="L15" s="55">
        <f t="shared" si="4"/>
        <v>13123556.15</v>
      </c>
      <c r="M15" s="55">
        <v>1230437</v>
      </c>
      <c r="N15" s="69">
        <v>506979.37</v>
      </c>
      <c r="O15" s="55">
        <v>120039884.77</v>
      </c>
      <c r="P15" s="55">
        <v>1113508.1</v>
      </c>
      <c r="Q15" s="55">
        <v>0</v>
      </c>
      <c r="R15" s="55">
        <f t="shared" si="5"/>
        <v>122890809.24</v>
      </c>
      <c r="S15" s="55">
        <f t="shared" si="6"/>
        <v>136014365.39</v>
      </c>
      <c r="T15" s="98">
        <f t="shared" si="7"/>
        <v>0.01879904864699453</v>
      </c>
      <c r="U15" s="98">
        <f t="shared" si="8"/>
        <v>-4.578614245125277</v>
      </c>
      <c r="V15" s="98">
        <f t="shared" si="9"/>
        <v>-4.153530216829034</v>
      </c>
    </row>
    <row r="16" spans="1:22" s="1" customFormat="1" ht="168">
      <c r="A16" s="20" t="s">
        <v>43</v>
      </c>
      <c r="B16" s="55">
        <v>19581161.47</v>
      </c>
      <c r="C16" s="55">
        <f t="shared" si="1"/>
        <v>19581161.47</v>
      </c>
      <c r="D16" s="55">
        <v>5247745.54</v>
      </c>
      <c r="E16" s="69">
        <v>3972113.84</v>
      </c>
      <c r="F16" s="55">
        <v>3868223.31</v>
      </c>
      <c r="G16" s="55">
        <v>1467416.21</v>
      </c>
      <c r="H16" s="55">
        <v>2</v>
      </c>
      <c r="I16" s="55">
        <f t="shared" si="2"/>
        <v>14555500.899999999</v>
      </c>
      <c r="J16" s="55">
        <f t="shared" si="3"/>
        <v>34136662.37</v>
      </c>
      <c r="K16" s="55">
        <v>20846997.14</v>
      </c>
      <c r="L16" s="55">
        <f t="shared" si="4"/>
        <v>20846997.14</v>
      </c>
      <c r="M16" s="55">
        <v>2751878.57</v>
      </c>
      <c r="N16" s="69">
        <v>3740822.68</v>
      </c>
      <c r="O16" s="55">
        <v>10040819.82</v>
      </c>
      <c r="P16" s="55">
        <v>1969565.79</v>
      </c>
      <c r="Q16" s="55">
        <v>0</v>
      </c>
      <c r="R16" s="55">
        <f t="shared" si="5"/>
        <v>18503086.86</v>
      </c>
      <c r="S16" s="55">
        <f t="shared" si="6"/>
        <v>39350084</v>
      </c>
      <c r="T16" s="98">
        <f t="shared" si="7"/>
        <v>6.464558662362135</v>
      </c>
      <c r="U16" s="98">
        <f t="shared" si="8"/>
        <v>27.120921410543843</v>
      </c>
      <c r="V16" s="98">
        <f t="shared" si="9"/>
        <v>15.27220667765594</v>
      </c>
    </row>
    <row r="17" spans="1:22" s="1" customFormat="1" ht="48">
      <c r="A17" s="21" t="s">
        <v>44</v>
      </c>
      <c r="B17" s="99">
        <f>SUM(B18:B23)</f>
        <v>60187992.18</v>
      </c>
      <c r="C17" s="99">
        <f aca="true" t="shared" si="10" ref="C17:S17">SUM(C18:C23)</f>
        <v>60187992.18</v>
      </c>
      <c r="D17" s="99">
        <f t="shared" si="10"/>
        <v>7814770.9799999995</v>
      </c>
      <c r="E17" s="99">
        <f t="shared" si="10"/>
        <v>2387581.79</v>
      </c>
      <c r="F17" s="99">
        <f t="shared" si="10"/>
        <v>40165698.75000001</v>
      </c>
      <c r="G17" s="99">
        <f t="shared" si="10"/>
        <v>10879692.620000001</v>
      </c>
      <c r="H17" s="99">
        <f t="shared" si="10"/>
        <v>30600</v>
      </c>
      <c r="I17" s="99">
        <f t="shared" si="10"/>
        <v>61278344.14</v>
      </c>
      <c r="J17" s="99">
        <f t="shared" si="10"/>
        <v>121466336.32000001</v>
      </c>
      <c r="K17" s="99">
        <f t="shared" si="10"/>
        <v>56855750</v>
      </c>
      <c r="L17" s="99">
        <f t="shared" si="10"/>
        <v>56855750</v>
      </c>
      <c r="M17" s="99">
        <f t="shared" si="10"/>
        <v>2918685.42</v>
      </c>
      <c r="N17" s="99">
        <f t="shared" si="10"/>
        <v>3795613.33</v>
      </c>
      <c r="O17" s="99">
        <f t="shared" si="10"/>
        <v>47202764.46</v>
      </c>
      <c r="P17" s="99">
        <f t="shared" si="10"/>
        <v>9403180.990000002</v>
      </c>
      <c r="Q17" s="99">
        <f t="shared" si="10"/>
        <v>6743.26</v>
      </c>
      <c r="R17" s="99">
        <f t="shared" si="10"/>
        <v>63326987.46</v>
      </c>
      <c r="S17" s="99">
        <f t="shared" si="10"/>
        <v>120182737.45999998</v>
      </c>
      <c r="T17" s="97">
        <f t="shared" si="7"/>
        <v>-5.536390331869682</v>
      </c>
      <c r="U17" s="97">
        <f t="shared" si="8"/>
        <v>3.343176694395581</v>
      </c>
      <c r="V17" s="97">
        <f t="shared" si="9"/>
        <v>-1.056752758738372</v>
      </c>
    </row>
    <row r="18" spans="1:22" s="1" customFormat="1" ht="48">
      <c r="A18" s="22" t="s">
        <v>45</v>
      </c>
      <c r="B18" s="55">
        <v>29105505.84</v>
      </c>
      <c r="C18" s="55">
        <f t="shared" si="1"/>
        <v>29105505.84</v>
      </c>
      <c r="D18" s="55">
        <v>1456428.05</v>
      </c>
      <c r="E18" s="55">
        <v>1251007.61</v>
      </c>
      <c r="F18" s="55">
        <v>10170798.83</v>
      </c>
      <c r="G18" s="55">
        <v>1982690.14</v>
      </c>
      <c r="H18" s="55"/>
      <c r="I18" s="55">
        <f t="shared" si="2"/>
        <v>14860924.63</v>
      </c>
      <c r="J18" s="55">
        <f t="shared" si="3"/>
        <v>43966430.47</v>
      </c>
      <c r="K18" s="55">
        <v>23926964.97</v>
      </c>
      <c r="L18" s="55">
        <f aca="true" t="shared" si="11" ref="L18:L23">K18</f>
        <v>23926964.97</v>
      </c>
      <c r="M18" s="55">
        <v>388346</v>
      </c>
      <c r="N18" s="55">
        <v>742357.38</v>
      </c>
      <c r="O18" s="55">
        <v>14950352.39</v>
      </c>
      <c r="P18" s="55">
        <f>1703333.79</f>
        <v>1703333.79</v>
      </c>
      <c r="Q18" s="55">
        <f>500+1409.59</f>
        <v>1909.59</v>
      </c>
      <c r="R18" s="55">
        <f t="shared" si="5"/>
        <v>17786299.15</v>
      </c>
      <c r="S18" s="55">
        <f aca="true" t="shared" si="12" ref="S18:S23">SUM(L18+R18)</f>
        <v>41713264.12</v>
      </c>
      <c r="T18" s="98">
        <f t="shared" si="7"/>
        <v>-17.792306714982697</v>
      </c>
      <c r="U18" s="98">
        <f t="shared" si="8"/>
        <v>19.685010137892057</v>
      </c>
      <c r="V18" s="98">
        <f t="shared" si="9"/>
        <v>-5.124742504482879</v>
      </c>
    </row>
    <row r="19" spans="1:22" s="1" customFormat="1" ht="72">
      <c r="A19" s="22" t="s">
        <v>46</v>
      </c>
      <c r="B19" s="55">
        <v>23054499.53</v>
      </c>
      <c r="C19" s="55">
        <f t="shared" si="1"/>
        <v>23054499.53</v>
      </c>
      <c r="D19" s="55">
        <v>5185659.58</v>
      </c>
      <c r="E19" s="69">
        <v>1128440.18</v>
      </c>
      <c r="F19" s="55">
        <v>25281439.37</v>
      </c>
      <c r="G19" s="55">
        <v>8048759.07</v>
      </c>
      <c r="H19" s="55"/>
      <c r="I19" s="55">
        <f t="shared" si="2"/>
        <v>39644298.2</v>
      </c>
      <c r="J19" s="55">
        <f t="shared" si="3"/>
        <v>62698797.730000004</v>
      </c>
      <c r="K19" s="55">
        <v>23805966.98</v>
      </c>
      <c r="L19" s="55">
        <f t="shared" si="11"/>
        <v>23805966.98</v>
      </c>
      <c r="M19" s="55">
        <v>2445446.42</v>
      </c>
      <c r="N19" s="69">
        <v>3012575.95</v>
      </c>
      <c r="O19" s="55">
        <v>27243638.4</v>
      </c>
      <c r="P19" s="55">
        <f>6704760.36</f>
        <v>6704760.36</v>
      </c>
      <c r="Q19" s="55">
        <v>11</v>
      </c>
      <c r="R19" s="55">
        <f t="shared" si="5"/>
        <v>39406432.13</v>
      </c>
      <c r="S19" s="55">
        <f t="shared" si="12"/>
        <v>63212399.11</v>
      </c>
      <c r="T19" s="98">
        <f t="shared" si="7"/>
        <v>3.259526189332982</v>
      </c>
      <c r="U19" s="98">
        <f t="shared" si="8"/>
        <v>-0.6000007082985777</v>
      </c>
      <c r="V19" s="98">
        <f t="shared" si="9"/>
        <v>0.8191566642341663</v>
      </c>
    </row>
    <row r="20" spans="1:22" s="1" customFormat="1" ht="72">
      <c r="A20" s="22" t="s">
        <v>47</v>
      </c>
      <c r="B20" s="55">
        <v>6391812.19</v>
      </c>
      <c r="C20" s="55">
        <f t="shared" si="1"/>
        <v>6391812.19</v>
      </c>
      <c r="D20" s="55">
        <v>88629.39</v>
      </c>
      <c r="E20" s="69">
        <v>3534</v>
      </c>
      <c r="F20" s="55">
        <v>906212.02</v>
      </c>
      <c r="G20" s="55">
        <v>318445.16</v>
      </c>
      <c r="H20" s="55"/>
      <c r="I20" s="55">
        <f t="shared" si="2"/>
        <v>1316820.57</v>
      </c>
      <c r="J20" s="55">
        <f t="shared" si="3"/>
        <v>7708632.760000001</v>
      </c>
      <c r="K20" s="55">
        <v>6999648.64</v>
      </c>
      <c r="L20" s="55">
        <f t="shared" si="11"/>
        <v>6999648.64</v>
      </c>
      <c r="M20" s="55">
        <v>31820</v>
      </c>
      <c r="N20" s="69">
        <v>11300</v>
      </c>
      <c r="O20" s="55">
        <v>1020189.88</v>
      </c>
      <c r="P20" s="55">
        <v>384560.55</v>
      </c>
      <c r="Q20" s="55">
        <v>0</v>
      </c>
      <c r="R20" s="55">
        <f t="shared" si="5"/>
        <v>1447870.43</v>
      </c>
      <c r="S20" s="55">
        <f t="shared" si="12"/>
        <v>8447519.07</v>
      </c>
      <c r="T20" s="98">
        <f t="shared" si="7"/>
        <v>9.509610607003758</v>
      </c>
      <c r="U20" s="98">
        <f t="shared" si="8"/>
        <v>9.951990649720779</v>
      </c>
      <c r="V20" s="98">
        <f t="shared" si="9"/>
        <v>9.585179797824479</v>
      </c>
    </row>
    <row r="21" spans="1:22" s="1" customFormat="1" ht="72">
      <c r="A21" s="20" t="s">
        <v>48</v>
      </c>
      <c r="B21" s="55">
        <v>838896.75</v>
      </c>
      <c r="C21" s="55">
        <f t="shared" si="1"/>
        <v>838896.75</v>
      </c>
      <c r="D21" s="55">
        <v>11723.53</v>
      </c>
      <c r="E21" s="69"/>
      <c r="F21" s="55">
        <v>276098.09</v>
      </c>
      <c r="G21" s="55">
        <v>7823.24</v>
      </c>
      <c r="H21" s="55">
        <v>17166.69</v>
      </c>
      <c r="I21" s="55">
        <f t="shared" si="2"/>
        <v>312811.55000000005</v>
      </c>
      <c r="J21" s="55">
        <f t="shared" si="3"/>
        <v>1151708.3</v>
      </c>
      <c r="K21" s="55">
        <v>1041252.36</v>
      </c>
      <c r="L21" s="55">
        <f t="shared" si="11"/>
        <v>1041252.36</v>
      </c>
      <c r="M21" s="55">
        <v>12260</v>
      </c>
      <c r="N21" s="69">
        <v>0</v>
      </c>
      <c r="O21" s="55">
        <v>277314.25</v>
      </c>
      <c r="P21" s="55">
        <v>9516.8</v>
      </c>
      <c r="Q21" s="55">
        <v>0</v>
      </c>
      <c r="R21" s="55">
        <f t="shared" si="5"/>
        <v>299091.05</v>
      </c>
      <c r="S21" s="55">
        <f t="shared" si="12"/>
        <v>1340343.41</v>
      </c>
      <c r="T21" s="98">
        <f t="shared" si="7"/>
        <v>24.121634754217368</v>
      </c>
      <c r="U21" s="98">
        <f t="shared" si="8"/>
        <v>-4.386187146862082</v>
      </c>
      <c r="V21" s="98">
        <f t="shared" si="9"/>
        <v>16.378722806807925</v>
      </c>
    </row>
    <row r="22" spans="1:22" s="31" customFormat="1" ht="48">
      <c r="A22" s="22" t="s">
        <v>49</v>
      </c>
      <c r="B22" s="55">
        <v>797277.87</v>
      </c>
      <c r="C22" s="55">
        <f t="shared" si="1"/>
        <v>797277.87</v>
      </c>
      <c r="D22" s="55">
        <v>1047523.35</v>
      </c>
      <c r="E22" s="69">
        <v>4600</v>
      </c>
      <c r="F22" s="55">
        <v>1504501.91</v>
      </c>
      <c r="G22" s="55">
        <v>28889.68</v>
      </c>
      <c r="H22" s="55">
        <v>13433.31</v>
      </c>
      <c r="I22" s="55">
        <f t="shared" si="2"/>
        <v>2598948.25</v>
      </c>
      <c r="J22" s="55">
        <f t="shared" si="3"/>
        <v>3396226.12</v>
      </c>
      <c r="K22" s="55">
        <v>1081917.05</v>
      </c>
      <c r="L22" s="55">
        <f t="shared" si="11"/>
        <v>1081917.05</v>
      </c>
      <c r="M22" s="55">
        <v>21163</v>
      </c>
      <c r="N22" s="69">
        <v>29380</v>
      </c>
      <c r="O22" s="55">
        <v>1274611.79</v>
      </c>
      <c r="P22" s="55">
        <v>31992.6</v>
      </c>
      <c r="Q22" s="55">
        <v>0</v>
      </c>
      <c r="R22" s="55">
        <f t="shared" si="5"/>
        <v>1357147.3900000001</v>
      </c>
      <c r="S22" s="55">
        <f t="shared" si="12"/>
        <v>2439064.4400000004</v>
      </c>
      <c r="T22" s="98">
        <f t="shared" si="7"/>
        <v>35.70137723752448</v>
      </c>
      <c r="U22" s="98">
        <f t="shared" si="8"/>
        <v>-47.780899831306755</v>
      </c>
      <c r="V22" s="98">
        <f t="shared" si="9"/>
        <v>-28.18309635990903</v>
      </c>
    </row>
    <row r="23" spans="1:22" s="1" customFormat="1" ht="72">
      <c r="A23" s="20" t="s">
        <v>50</v>
      </c>
      <c r="B23" s="55">
        <v>0</v>
      </c>
      <c r="C23" s="55">
        <f t="shared" si="1"/>
        <v>0</v>
      </c>
      <c r="D23" s="55">
        <v>24807.08</v>
      </c>
      <c r="E23" s="69"/>
      <c r="F23" s="55">
        <v>2026648.53</v>
      </c>
      <c r="G23" s="55">
        <v>493085.33</v>
      </c>
      <c r="H23" s="55"/>
      <c r="I23" s="55">
        <f t="shared" si="2"/>
        <v>2544540.94</v>
      </c>
      <c r="J23" s="55">
        <f t="shared" si="3"/>
        <v>2544540.94</v>
      </c>
      <c r="K23" s="55">
        <v>0</v>
      </c>
      <c r="L23" s="55">
        <f t="shared" si="11"/>
        <v>0</v>
      </c>
      <c r="M23" s="55">
        <v>19650</v>
      </c>
      <c r="N23" s="69">
        <v>0</v>
      </c>
      <c r="O23" s="55">
        <v>2436657.75</v>
      </c>
      <c r="P23" s="55">
        <f>569016.89</f>
        <v>569016.89</v>
      </c>
      <c r="Q23" s="55">
        <v>4822.67</v>
      </c>
      <c r="R23" s="55">
        <f t="shared" si="5"/>
        <v>3030147.31</v>
      </c>
      <c r="S23" s="55">
        <f t="shared" si="12"/>
        <v>3030147.31</v>
      </c>
      <c r="T23" s="98" t="e">
        <f t="shared" si="7"/>
        <v>#DIV/0!</v>
      </c>
      <c r="U23" s="98">
        <f t="shared" si="8"/>
        <v>19.08424275539462</v>
      </c>
      <c r="V23" s="98">
        <f t="shared" si="9"/>
        <v>19.08424275539462</v>
      </c>
    </row>
    <row r="24" spans="1:22" s="1" customFormat="1" ht="48.75" thickBot="1">
      <c r="A24" s="91" t="s">
        <v>257</v>
      </c>
      <c r="B24" s="72">
        <f>SUM(B7+B17)</f>
        <v>279825618.8899999</v>
      </c>
      <c r="C24" s="72">
        <f aca="true" t="shared" si="13" ref="C24:S24">SUM(C7+C17)</f>
        <v>279825618.8899999</v>
      </c>
      <c r="D24" s="72">
        <f t="shared" si="13"/>
        <v>40489580.58</v>
      </c>
      <c r="E24" s="72">
        <f t="shared" si="13"/>
        <v>14033914.45</v>
      </c>
      <c r="F24" s="72">
        <f t="shared" si="13"/>
        <v>309890175.02</v>
      </c>
      <c r="G24" s="72">
        <f t="shared" si="13"/>
        <v>22915989.14</v>
      </c>
      <c r="H24" s="72">
        <f t="shared" si="13"/>
        <v>77068.4</v>
      </c>
      <c r="I24" s="72">
        <f t="shared" si="13"/>
        <v>387406727.59</v>
      </c>
      <c r="J24" s="72">
        <f t="shared" si="13"/>
        <v>667232346.48</v>
      </c>
      <c r="K24" s="72">
        <f t="shared" si="13"/>
        <v>290043343.55</v>
      </c>
      <c r="L24" s="72">
        <f t="shared" si="13"/>
        <v>290043343.55</v>
      </c>
      <c r="M24" s="72">
        <f t="shared" si="13"/>
        <v>22744187.990000002</v>
      </c>
      <c r="N24" s="72">
        <f t="shared" si="13"/>
        <v>17484895.619999997</v>
      </c>
      <c r="O24" s="72">
        <f t="shared" si="13"/>
        <v>318327811.17999995</v>
      </c>
      <c r="P24" s="72">
        <f t="shared" si="13"/>
        <v>29732871.520000003</v>
      </c>
      <c r="Q24" s="72">
        <f t="shared" si="13"/>
        <v>70180.84</v>
      </c>
      <c r="R24" s="72">
        <f t="shared" si="13"/>
        <v>388359947.15000004</v>
      </c>
      <c r="S24" s="72">
        <f t="shared" si="13"/>
        <v>678403290.7</v>
      </c>
      <c r="T24" s="100">
        <f t="shared" si="7"/>
        <v>3.6514614710873547</v>
      </c>
      <c r="U24" s="100">
        <f t="shared" si="8"/>
        <v>0.24605136981742678</v>
      </c>
      <c r="V24" s="100">
        <f t="shared" si="9"/>
        <v>1.6742210234459718</v>
      </c>
    </row>
    <row r="25" ht="24.75" thickTop="1"/>
    <row r="26" spans="6:15" ht="24">
      <c r="F26" s="25"/>
      <c r="O26" s="25"/>
    </row>
  </sheetData>
  <sheetProtection selectLockedCells="1" selectUnlockedCells="1"/>
  <mergeCells count="30">
    <mergeCell ref="A4:A6"/>
    <mergeCell ref="R5:R6"/>
    <mergeCell ref="B3:J3"/>
    <mergeCell ref="B4:C4"/>
    <mergeCell ref="D4:I4"/>
    <mergeCell ref="J4:J6"/>
    <mergeCell ref="B5:B6"/>
    <mergeCell ref="C5:C6"/>
    <mergeCell ref="D5:D6"/>
    <mergeCell ref="E5:E6"/>
    <mergeCell ref="K4:L4"/>
    <mergeCell ref="M4:R4"/>
    <mergeCell ref="K3:S3"/>
    <mergeCell ref="S4:S6"/>
    <mergeCell ref="K5:K6"/>
    <mergeCell ref="M5:M6"/>
    <mergeCell ref="N5:N6"/>
    <mergeCell ref="O5:O6"/>
    <mergeCell ref="P5:P6"/>
    <mergeCell ref="Q5:Q6"/>
    <mergeCell ref="A1:R1"/>
    <mergeCell ref="T3:V3"/>
    <mergeCell ref="T5:T6"/>
    <mergeCell ref="U5:U6"/>
    <mergeCell ref="V5:V6"/>
    <mergeCell ref="F5:F6"/>
    <mergeCell ref="G5:G6"/>
    <mergeCell ref="H5:H6"/>
    <mergeCell ref="I5:I6"/>
    <mergeCell ref="L5:L6"/>
  </mergeCells>
  <printOptions/>
  <pageMargins left="0.1968503937007874" right="0.15748031496062992" top="0.31496062992125984" bottom="0.15748031496062992" header="0.5118110236220472" footer="0.2362204724409449"/>
  <pageSetup horizontalDpi="600" verticalDpi="600" orientation="landscape" paperSize="9" scale="55" r:id="rId1"/>
  <headerFooter alignWithMargins="0">
    <oddFooter>&amp;C&amp;"TH SarabunPSK,ธรรมดา"&amp;14(ตารางที่ 11 รายงานเปรียบเทียบต้นทุนทางตรงตามศูนย์ต้นทุนแยกตามประเภทค่าใช้จ่ายและลักษณะของต้นทุน (คงที่/ผันแปร) หน้า &amp;P -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2013-05-27T08:55:01Z</cp:lastPrinted>
  <dcterms:created xsi:type="dcterms:W3CDTF">2013-01-30T04:08:19Z</dcterms:created>
  <dcterms:modified xsi:type="dcterms:W3CDTF">2013-05-27T09:01:47Z</dcterms:modified>
  <cp:category/>
  <cp:version/>
  <cp:contentType/>
  <cp:contentStatus/>
</cp:coreProperties>
</file>